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4760"/>
  </bookViews>
  <sheets>
    <sheet name="Rekapitulace stavby" sheetId="1" r:id="rId1"/>
    <sheet name="STL přípojka plynu - Nová..." sheetId="2" r:id="rId2"/>
  </sheets>
  <definedNames>
    <definedName name="_xlnm.Print_Titles" localSheetId="0">'Rekapitulace stavby'!$85:$85</definedName>
    <definedName name="_xlnm.Print_Titles" localSheetId="1">'STL přípojka plynu - Nová...'!$126:$126</definedName>
    <definedName name="_xlnm.Print_Area" localSheetId="0">'Rekapitulace stavby'!$C$4:$AP$70,'Rekapitulace stavby'!$C$76:$AP$96</definedName>
    <definedName name="_xlnm.Print_Area" localSheetId="1">'STL přípojka plynu - Nová...'!$C$4:$Q$70,'STL přípojka plynu - Nová...'!$C$76:$Q$110,'STL přípojka plynu - Nová...'!$C$116:$Q$179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79" i="2"/>
  <c r="BH179" i="2"/>
  <c r="BG179" i="2"/>
  <c r="BF179" i="2"/>
  <c r="BK179" i="2"/>
  <c r="N179" i="2" s="1"/>
  <c r="BE179" i="2" s="1"/>
  <c r="BI178" i="2"/>
  <c r="BH178" i="2"/>
  <c r="BG178" i="2"/>
  <c r="BF178" i="2"/>
  <c r="N178" i="2"/>
  <c r="BE178" i="2" s="1"/>
  <c r="BK178" i="2"/>
  <c r="BI177" i="2"/>
  <c r="BH177" i="2"/>
  <c r="BG177" i="2"/>
  <c r="BF177" i="2"/>
  <c r="BK177" i="2"/>
  <c r="N177" i="2" s="1"/>
  <c r="BE177" i="2" s="1"/>
  <c r="BI176" i="2"/>
  <c r="BH176" i="2"/>
  <c r="BG176" i="2"/>
  <c r="BF176" i="2"/>
  <c r="BK176" i="2"/>
  <c r="N176" i="2" s="1"/>
  <c r="BE176" i="2" s="1"/>
  <c r="BI175" i="2"/>
  <c r="BH175" i="2"/>
  <c r="BG175" i="2"/>
  <c r="BF175" i="2"/>
  <c r="BK175" i="2"/>
  <c r="BK174" i="2" s="1"/>
  <c r="N174" i="2" s="1"/>
  <c r="N100" i="2" s="1"/>
  <c r="BI173" i="2"/>
  <c r="BH173" i="2"/>
  <c r="BG173" i="2"/>
  <c r="BF173" i="2"/>
  <c r="AA173" i="2"/>
  <c r="AA172" i="2" s="1"/>
  <c r="Y173" i="2"/>
  <c r="Y172" i="2" s="1"/>
  <c r="W173" i="2"/>
  <c r="W172" i="2" s="1"/>
  <c r="BK173" i="2"/>
  <c r="BK172" i="2" s="1"/>
  <c r="N172" i="2" s="1"/>
  <c r="N99" i="2" s="1"/>
  <c r="N173" i="2"/>
  <c r="BE173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BE170" i="2"/>
  <c r="AA170" i="2"/>
  <c r="AA169" i="2" s="1"/>
  <c r="Y170" i="2"/>
  <c r="Y169" i="2" s="1"/>
  <c r="W170" i="2"/>
  <c r="W169" i="2" s="1"/>
  <c r="BK170" i="2"/>
  <c r="BK169" i="2" s="1"/>
  <c r="N169" i="2" s="1"/>
  <c r="N98" i="2" s="1"/>
  <c r="N170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AA166" i="2" s="1"/>
  <c r="Y167" i="2"/>
  <c r="Y166" i="2" s="1"/>
  <c r="Y165" i="2" s="1"/>
  <c r="W167" i="2"/>
  <c r="W166" i="2" s="1"/>
  <c r="BK167" i="2"/>
  <c r="BK166" i="2" s="1"/>
  <c r="N167" i="2"/>
  <c r="BE167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AA152" i="2" s="1"/>
  <c r="AA151" i="2" s="1"/>
  <c r="Y153" i="2"/>
  <c r="Y152" i="2" s="1"/>
  <c r="Y151" i="2" s="1"/>
  <c r="W153" i="2"/>
  <c r="W152" i="2" s="1"/>
  <c r="W151" i="2" s="1"/>
  <c r="BK153" i="2"/>
  <c r="BK152" i="2" s="1"/>
  <c r="N153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AA148" i="2" s="1"/>
  <c r="Y149" i="2"/>
  <c r="Y148" i="2" s="1"/>
  <c r="W149" i="2"/>
  <c r="W148" i="2" s="1"/>
  <c r="BK149" i="2"/>
  <c r="BK148" i="2" s="1"/>
  <c r="N148" i="2" s="1"/>
  <c r="N93" i="2" s="1"/>
  <c r="N149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AA142" i="2" s="1"/>
  <c r="Y143" i="2"/>
  <c r="Y142" i="2" s="1"/>
  <c r="W143" i="2"/>
  <c r="W142" i="2" s="1"/>
  <c r="BK143" i="2"/>
  <c r="BK142" i="2" s="1"/>
  <c r="N142" i="2" s="1"/>
  <c r="N92" i="2" s="1"/>
  <c r="N143" i="2"/>
  <c r="BE143" i="2" s="1"/>
  <c r="BI141" i="2"/>
  <c r="BH141" i="2"/>
  <c r="BG141" i="2"/>
  <c r="BF141" i="2"/>
  <c r="BE141" i="2"/>
  <c r="AA141" i="2"/>
  <c r="AA140" i="2" s="1"/>
  <c r="Y141" i="2"/>
  <c r="Y140" i="2" s="1"/>
  <c r="W141" i="2"/>
  <c r="W140" i="2" s="1"/>
  <c r="BK141" i="2"/>
  <c r="BK140" i="2" s="1"/>
  <c r="N140" i="2" s="1"/>
  <c r="N91" i="2" s="1"/>
  <c r="N141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AA129" i="2" s="1"/>
  <c r="AA128" i="2" s="1"/>
  <c r="Y130" i="2"/>
  <c r="Y129" i="2" s="1"/>
  <c r="W130" i="2"/>
  <c r="W129" i="2" s="1"/>
  <c r="W128" i="2" s="1"/>
  <c r="BK130" i="2"/>
  <c r="BK129" i="2" s="1"/>
  <c r="N130" i="2"/>
  <c r="M123" i="2"/>
  <c r="F123" i="2"/>
  <c r="F121" i="2"/>
  <c r="F11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H36" i="2" s="1"/>
  <c r="BD88" i="1" s="1"/>
  <c r="BD87" i="1" s="1"/>
  <c r="W35" i="1" s="1"/>
  <c r="BH103" i="2"/>
  <c r="H35" i="2" s="1"/>
  <c r="BC88" i="1" s="1"/>
  <c r="BC87" i="1" s="1"/>
  <c r="BG103" i="2"/>
  <c r="H34" i="2" s="1"/>
  <c r="BB88" i="1" s="1"/>
  <c r="BB87" i="1" s="1"/>
  <c r="BF103" i="2"/>
  <c r="M33" i="2" s="1"/>
  <c r="AW88" i="1" s="1"/>
  <c r="M83" i="2"/>
  <c r="F83" i="2"/>
  <c r="F81" i="2"/>
  <c r="F79" i="2"/>
  <c r="O21" i="2"/>
  <c r="E21" i="2"/>
  <c r="M124" i="2" s="1"/>
  <c r="O20" i="2"/>
  <c r="O15" i="2"/>
  <c r="E15" i="2"/>
  <c r="F124" i="2" s="1"/>
  <c r="O14" i="2"/>
  <c r="O9" i="2"/>
  <c r="M121" i="2" s="1"/>
  <c r="F6" i="2"/>
  <c r="F11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A127" i="2" l="1"/>
  <c r="N152" i="2"/>
  <c r="N95" i="2" s="1"/>
  <c r="BK151" i="2"/>
  <c r="N151" i="2" s="1"/>
  <c r="N94" i="2" s="1"/>
  <c r="BK165" i="2"/>
  <c r="N165" i="2" s="1"/>
  <c r="N96" i="2" s="1"/>
  <c r="N166" i="2"/>
  <c r="N97" i="2" s="1"/>
  <c r="AX87" i="1"/>
  <c r="W33" i="1"/>
  <c r="BK128" i="2"/>
  <c r="N129" i="2"/>
  <c r="N90" i="2" s="1"/>
  <c r="W165" i="2"/>
  <c r="AY87" i="1"/>
  <c r="W34" i="1"/>
  <c r="W127" i="2"/>
  <c r="AU88" i="1" s="1"/>
  <c r="AU87" i="1" s="1"/>
  <c r="Y128" i="2"/>
  <c r="Y127" i="2" s="1"/>
  <c r="AA165" i="2"/>
  <c r="M81" i="2"/>
  <c r="M84" i="2"/>
  <c r="F78" i="2"/>
  <c r="N175" i="2"/>
  <c r="BE175" i="2" s="1"/>
  <c r="H33" i="2"/>
  <c r="BA88" i="1" s="1"/>
  <c r="BA87" i="1" s="1"/>
  <c r="F84" i="2"/>
  <c r="W32" i="1" l="1"/>
  <c r="AW87" i="1"/>
  <c r="AK32" i="1" s="1"/>
  <c r="BK127" i="2"/>
  <c r="N127" i="2" s="1"/>
  <c r="N88" i="2" s="1"/>
  <c r="N128" i="2"/>
  <c r="N89" i="2" s="1"/>
  <c r="N107" i="2" l="1"/>
  <c r="BE107" i="2" s="1"/>
  <c r="N105" i="2"/>
  <c r="BE105" i="2" s="1"/>
  <c r="N103" i="2"/>
  <c r="N108" i="2"/>
  <c r="BE108" i="2" s="1"/>
  <c r="N106" i="2"/>
  <c r="BE106" i="2" s="1"/>
  <c r="N104" i="2"/>
  <c r="BE104" i="2" s="1"/>
  <c r="M27" i="2"/>
  <c r="N102" i="2" l="1"/>
  <c r="BE103" i="2"/>
  <c r="M28" i="2" l="1"/>
  <c r="L110" i="2"/>
  <c r="H32" i="2"/>
  <c r="AZ88" i="1" s="1"/>
  <c r="AZ87" i="1" s="1"/>
  <c r="M32" i="2"/>
  <c r="AV88" i="1" s="1"/>
  <c r="AT88" i="1" s="1"/>
  <c r="AS88" i="1" l="1"/>
  <c r="AS87" i="1" s="1"/>
  <c r="M30" i="2"/>
  <c r="AV87" i="1"/>
  <c r="AT87" i="1" l="1"/>
  <c r="AG88" i="1"/>
  <c r="L38" i="2"/>
  <c r="AG87" i="1" l="1"/>
  <c r="AN88" i="1"/>
  <c r="AK26" i="1" l="1"/>
  <c r="AG94" i="1"/>
  <c r="AG93" i="1"/>
  <c r="AG92" i="1"/>
  <c r="AG91" i="1"/>
  <c r="AN87" i="1"/>
  <c r="AV91" i="1" l="1"/>
  <c r="BY91" i="1" s="1"/>
  <c r="AG90" i="1"/>
  <c r="CD91" i="1"/>
  <c r="CD92" i="1"/>
  <c r="AV92" i="1"/>
  <c r="BY92" i="1" s="1"/>
  <c r="CD93" i="1"/>
  <c r="AV93" i="1"/>
  <c r="BY93" i="1" s="1"/>
  <c r="CD94" i="1"/>
  <c r="AV94" i="1"/>
  <c r="BY94" i="1" s="1"/>
  <c r="W31" i="1" l="1"/>
  <c r="AN91" i="1"/>
  <c r="AN92" i="1"/>
  <c r="AK27" i="1"/>
  <c r="AK29" i="1" s="1"/>
  <c r="AK37" i="1" s="1"/>
  <c r="AG96" i="1"/>
  <c r="AN94" i="1"/>
  <c r="AN93" i="1"/>
  <c r="AK31" i="1"/>
  <c r="AN90" i="1" l="1"/>
  <c r="AN96" i="1" s="1"/>
</calcChain>
</file>

<file path=xl/sharedStrings.xml><?xml version="1.0" encoding="utf-8"?>
<sst xmlns="http://schemas.openxmlformats.org/spreadsheetml/2006/main" count="919" uniqueCount="303">
  <si>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</si>
  <si>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</si>
  <si>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</si>
  <si>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</si>
  <si>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</si>
  <si>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</si>
  <si>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</si>
  <si>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</si>
  <si>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</si>
  <si>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</si>
  <si>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</si>
  <si>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</si>
  <si>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</si>
  <si>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</si>
  <si>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</si>
  <si>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05-18-003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</si>
  <si>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</si>
  <si>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</si>
  <si>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Nová plynová kotelna Mateřská školka Za Soudem č. 344, Český Krumlov</t>
  </si>
  <si>
    <t>0,1</t>
  </si>
  <si>
    <t>JKSO:</t>
  </si>
  <si>
    <t/>
  </si>
  <si>
    <t>CC-CZ:</t>
  </si>
  <si>
    <t>1</t>
  </si>
  <si>
    <t>Místo:</t>
  </si>
  <si>
    <t>Český Krumlov</t>
  </si>
  <si>
    <t>Datum:</t>
  </si>
  <si>
    <t>27. 3. 2018</t>
  </si>
  <si>
    <t>10</t>
  </si>
  <si>
    <t>100</t>
  </si>
  <si>
    <t>Objednatel:</t>
  </si>
  <si>
    <t>IČ:</t>
  </si>
  <si>
    <t xml:space="preserve">Město Český Krumlov, nám. Svornosti 1, Č.Krumlov  </t>
  </si>
  <si>
    <t>DIČ:</t>
  </si>
  <si>
    <t>Zhotovitel:</t>
  </si>
  <si>
    <t>Vyplň údaj</t>
  </si>
  <si>
    <t>Projektant:</t>
  </si>
  <si>
    <t>1576992</t>
  </si>
  <si>
    <t>KLIMATIK spol. s r.o., Vltavské nabř.7, Č.Budějovi</t>
  </si>
  <si>
    <t>CZ1576992</t>
  </si>
  <si>
    <t>True</t>
  </si>
  <si>
    <t>Zpracovatel:</t>
  </si>
  <si>
    <t xml:space="preserve"> </t>
  </si>
  <si>
    <t>Poznámka:</t>
  </si>
  <si>
    <t>Cenová úroveň URS Praha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</si>
  <si>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</si>
  <si>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</si>
  <si>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</si>
  <si>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</si>
  <si>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</si>
  <si>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</si>
  <si>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</si>
  <si>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</si>
  <si>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</si>
  <si>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</si>
  <si>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</si>
  <si>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</si>
  <si>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</si>
  <si>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</si>
  <si>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</si>
  <si>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</si>
  <si>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</si>
  <si>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</si>
  <si>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</si>
  <si>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</si>
  <si>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</si>
  <si>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</si>
  <si>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</si>
  <si>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</si>
  <si>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</si>
  <si>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</si>
  <si>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</si>
  <si>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</si>
  <si>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</si>
  <si>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</si>
  <si>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</si>
  <si>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</si>
  <si>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</si>
  <si>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</si>
  <si>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</si>
  <si>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</si>
  <si>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</si>
  <si>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</si>
  <si>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</si>
  <si>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</si>
  <si>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</si>
  <si>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</si>
  <si>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{c4dc1e16-f049-4323-a85f-de64e99a68ef}</t>
  </si>
  <si>
    <t>{00000000-0000-0000-0000-000000000000}</t>
  </si>
  <si>
    <t>STL přípojka plynu</t>
  </si>
  <si>
    <t>{9fda8b2e-7557-4750-9834-307d6b3fc654}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</si>
  <si>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</si>
  <si>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</si>
  <si>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</si>
  <si>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</si>
  <si>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</si>
  <si>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</si>
  <si>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</si>
  <si>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</si>
  <si>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</si>
  <si>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</si>
  <si>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</si>
  <si>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</si>
  <si>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</si>
  <si>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>STL přípojka plynu - Nová plynová kotelna Mateřská školka Za Soudem č. 344, Český Krumlov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</si>
  <si>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</si>
  <si>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</si>
  <si>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</si>
  <si>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</si>
  <si>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</si>
  <si>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</si>
  <si>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</si>
  <si>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</si>
  <si>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</si>
  <si>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</si>
  <si>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</si>
  <si>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</si>
  <si>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</si>
  <si>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</si>
  <si>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</si>
  <si>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</si>
  <si>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</si>
  <si>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</si>
  <si>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</si>
  <si>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</si>
  <si>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</si>
  <si>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</si>
  <si>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</si>
  <si>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</si>
  <si>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</si>
  <si>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</si>
  <si>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</si>
  <si>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</si>
  <si>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</si>
  <si>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</si>
  <si>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</si>
  <si>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</si>
  <si>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</si>
  <si>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</si>
  <si>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</si>
  <si>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</si>
  <si>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</si>
  <si>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</si>
  <si>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</si>
  <si>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</si>
  <si>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</si>
  <si>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</si>
  <si>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</si>
  <si>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132301101</t>
  </si>
  <si>
    <t xml:space="preserve">Hloubení rýh š do 600 mm v hornině tř. 4 objemu do 100 m3 </t>
  </si>
  <si>
    <t>m3</t>
  </si>
  <si>
    <t>4</t>
  </si>
  <si>
    <t>248393825</t>
  </si>
  <si>
    <t>132301201</t>
  </si>
  <si>
    <t>Hloubení rýh š do 2000 mm v hornině tř. 4 objemu do 100 m3</t>
  </si>
  <si>
    <t>882370848</t>
  </si>
  <si>
    <t>3</t>
  </si>
  <si>
    <t>151101101</t>
  </si>
  <si>
    <t>Zřízení příložného pažení a rozepření stěn rýh hl do 2 m</t>
  </si>
  <si>
    <t>m2</t>
  </si>
  <si>
    <t>-49904929</t>
  </si>
  <si>
    <t>151101111</t>
  </si>
  <si>
    <t>Odstranění příložného pažení a rozepření stěn rýh hl do 2 m - výměr viz zřízení pažení do 2,0 m</t>
  </si>
  <si>
    <t>-217433676</t>
  </si>
  <si>
    <t>5</t>
  </si>
  <si>
    <t>161101101</t>
  </si>
  <si>
    <t>Svislé přemístění výkopku z horniny tř. 1 až 4 hl výkopu do 2,5 m - výměr: viz součet hloubení</t>
  </si>
  <si>
    <t>1809126143</t>
  </si>
  <si>
    <t>6</t>
  </si>
  <si>
    <t>162701105</t>
  </si>
  <si>
    <t xml:space="preserve">Vodorovné přemístění do 10000 m výkopku/sypaniny z horniny tř. 1 až 4 </t>
  </si>
  <si>
    <t>337847714</t>
  </si>
  <si>
    <t>7</t>
  </si>
  <si>
    <t>167101101</t>
  </si>
  <si>
    <t>Nakládání výkopku z hornin tř. 1 až 4 do 100 m3</t>
  </si>
  <si>
    <t>-439980739</t>
  </si>
  <si>
    <t>8</t>
  </si>
  <si>
    <t>171201201</t>
  </si>
  <si>
    <t>Uložení sypaniny na skládky - výměr viz vodorovné přemístění</t>
  </si>
  <si>
    <t>-1539432640</t>
  </si>
  <si>
    <t>9</t>
  </si>
  <si>
    <t>171201211</t>
  </si>
  <si>
    <t>Poplatek za uložení odpadu ze sypaniny na skládce (skládkovné)</t>
  </si>
  <si>
    <t>t</t>
  </si>
  <si>
    <t>-859289325</t>
  </si>
  <si>
    <t>174101101</t>
  </si>
  <si>
    <t>Zásyp jam, šachet rýh nebo kolem objektů sypaninou se zhutněním</t>
  </si>
  <si>
    <t>506067047</t>
  </si>
  <si>
    <t>11</t>
  </si>
  <si>
    <t>4515731x1</t>
  </si>
  <si>
    <t>Lože pod potrubí otevřený výkop z písku bez ostrých částic a zrn větších 8mm + obsyp potrubí 30,0 cm nad jeho horní hranu- vyplnění pilíře HUP</t>
  </si>
  <si>
    <t>-217315348</t>
  </si>
  <si>
    <t>12</t>
  </si>
  <si>
    <t>899721111</t>
  </si>
  <si>
    <t>Signalizační vodič DN do 150 mm na potrubí PVC - CYY o průřezu 4 mm2 s plyným jádrem připeněný na horní část plynovodu po 2,0m</t>
  </si>
  <si>
    <t>m</t>
  </si>
  <si>
    <t>1202829390</t>
  </si>
  <si>
    <t>13</t>
  </si>
  <si>
    <t>899722114</t>
  </si>
  <si>
    <t>Krytí potrubí z plastů výstražnou fólií z PVC 40 cm - perforovaná folie žluté barvy</t>
  </si>
  <si>
    <t>-1496226814</t>
  </si>
  <si>
    <t>14</t>
  </si>
  <si>
    <t>899913101</t>
  </si>
  <si>
    <t>Uzavírací manžeta chráničky potrubí DN 25 x 50</t>
  </si>
  <si>
    <t>kus</t>
  </si>
  <si>
    <t>1820009902</t>
  </si>
  <si>
    <t>89901 Rpol</t>
  </si>
  <si>
    <t xml:space="preserve">Montáž chráničky HDPE potrubí </t>
  </si>
  <si>
    <t>520336091</t>
  </si>
  <si>
    <t>16</t>
  </si>
  <si>
    <t>M</t>
  </si>
  <si>
    <t>89902 Rpol</t>
  </si>
  <si>
    <t>Chránička plastová z PE D63 x 5,5 mm  pro plyn D32</t>
  </si>
  <si>
    <t>2004294573</t>
  </si>
  <si>
    <t>17</t>
  </si>
  <si>
    <t>998276101</t>
  </si>
  <si>
    <t>Přesun hmot pro trubní vedení z trub z plastických hmot otevřený výkop</t>
  </si>
  <si>
    <t>-1790772002</t>
  </si>
  <si>
    <t>18</t>
  </si>
  <si>
    <t>998276128</t>
  </si>
  <si>
    <t>Příplatek k přesunu hmot pro trubní vedení z trub z plastických hmot za zvětšený přesun do 5000 m</t>
  </si>
  <si>
    <t>-31497217</t>
  </si>
  <si>
    <t>19</t>
  </si>
  <si>
    <t>230205025</t>
  </si>
  <si>
    <t>Montáž potrubí plastového svařované na tupo nebo elektrospojkou, D 32 mm, tl. stěny 3,0 mm - výměr: 19,0m+10%prořezu</t>
  </si>
  <si>
    <t>64</t>
  </si>
  <si>
    <t>-928357410</t>
  </si>
  <si>
    <t>20</t>
  </si>
  <si>
    <t>230205225</t>
  </si>
  <si>
    <t>Montáž trubního dílu PE potrubí svařovaného na tupo nebo elektrospojkou D 32 mm, tl.stěny 2,0 mm</t>
  </si>
  <si>
    <t>-1309405650</t>
  </si>
  <si>
    <t>286139110</t>
  </si>
  <si>
    <t>potrubí plynovodní PE 100 SDR 11,6-0,4 MPa , návin 100 m, tyče 6m, 32 x 3,0 mm</t>
  </si>
  <si>
    <t>128</t>
  </si>
  <si>
    <t>-289739781</t>
  </si>
  <si>
    <t>22</t>
  </si>
  <si>
    <t>286159690</t>
  </si>
  <si>
    <t>elektrospojka SDR 11, PE 100, PN 16 d 32</t>
  </si>
  <si>
    <t>-914675756</t>
  </si>
  <si>
    <t>23</t>
  </si>
  <si>
    <t>286112860</t>
  </si>
  <si>
    <t>elektrokoleno 90°, PE 100, PN 16, d 32</t>
  </si>
  <si>
    <t>1228241133</t>
  </si>
  <si>
    <t>24</t>
  </si>
  <si>
    <t>23011 Rpol</t>
  </si>
  <si>
    <t>ISIFLO kulový kohout přímý s integrovanou ISIFLO spojkou DN25 vč. podpůrné spojky T-180</t>
  </si>
  <si>
    <t>640572753</t>
  </si>
  <si>
    <t>25</t>
  </si>
  <si>
    <t>230205252</t>
  </si>
  <si>
    <t>Montáž trubního dílu PE potrubí svařovaného na tupo nebo elektrospojkou D 90 mm, tl.stěny 8,2 mm</t>
  </si>
  <si>
    <t>-1375551901</t>
  </si>
  <si>
    <t>26</t>
  </si>
  <si>
    <t>23001 Rpol</t>
  </si>
  <si>
    <t>Navrtávací T-kus DAA 90/32 s uzavíracím ventilem pro vysazení odbočky D32 z STL plynovodu D90</t>
  </si>
  <si>
    <t>256</t>
  </si>
  <si>
    <t>-1502069474</t>
  </si>
  <si>
    <t>27</t>
  </si>
  <si>
    <t>230208211</t>
  </si>
  <si>
    <t>Montáž zatěžovacích dílců hmotnosti do 1 t</t>
  </si>
  <si>
    <t>771109076</t>
  </si>
  <si>
    <t>28</t>
  </si>
  <si>
    <t>23021 Rpol</t>
  </si>
  <si>
    <t xml:space="preserve">Pilíř plynoměrový z armovaného betonu typ PRP 3/2 (Majdalena) - požadavek dle Smlouvy o připojení k distribuční síti  </t>
  </si>
  <si>
    <t>995981634</t>
  </si>
  <si>
    <t>29</t>
  </si>
  <si>
    <t>230230001</t>
  </si>
  <si>
    <t>Předběžná tlaková zkouška vodou DN 50 - včetně stávajícího plynovodu - pěnotvorným roztokem</t>
  </si>
  <si>
    <t>766600480</t>
  </si>
  <si>
    <t>30</t>
  </si>
  <si>
    <t>230230031</t>
  </si>
  <si>
    <t>Hlavní tlaková zkouška vzduchem 2,5 MPa DN 50 - včetně stávajícího plynovodu</t>
  </si>
  <si>
    <t>2092506813</t>
  </si>
  <si>
    <t>31</t>
  </si>
  <si>
    <t>012002000</t>
  </si>
  <si>
    <t>Geodetické práce - zaměření: vytyčení stávajících sítí + skutečného provedení stavby</t>
  </si>
  <si>
    <t>soubor</t>
  </si>
  <si>
    <t>1024</t>
  </si>
  <si>
    <t>1499786827</t>
  </si>
  <si>
    <t>32</t>
  </si>
  <si>
    <t>013002000</t>
  </si>
  <si>
    <t xml:space="preserve">Projektové práce - dokumentace skutečného provedení </t>
  </si>
  <si>
    <t>-1883607540</t>
  </si>
  <si>
    <t>33</t>
  </si>
  <si>
    <t>042002000</t>
  </si>
  <si>
    <t>Posudky - doklad o technické přejímce s provozovatelem</t>
  </si>
  <si>
    <t>1663237746</t>
  </si>
  <si>
    <t>34</t>
  </si>
  <si>
    <t>043002000</t>
  </si>
  <si>
    <t>Zkoušky a ostatní měření - doklady pro předání díla</t>
  </si>
  <si>
    <t>-175164116</t>
  </si>
  <si>
    <t>35</t>
  </si>
  <si>
    <t>092103001</t>
  </si>
  <si>
    <t>Náklady na zkušební provoz</t>
  </si>
  <si>
    <t>-75144273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</si>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</sst>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4" fontId="25" fillId="0" borderId="17" xfId="0" applyNumberFormat="1" applyFont="1" applyBorder="1" applyAlignment="1" applyProtection="1">
      <alignment vertical="center"/>
    </xf>
    <xf numFmtId="166" fontId="25" fillId="0" borderId="17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Border="1" applyAlignment="1" applyProtection="1">
      <alignment vertical="center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 applyProtection="1">
      <alignment vertical="center"/>
    </xf>
    <xf numFmtId="0" fontId="21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6" borderId="0" xfId="0" applyNumberFormat="1" applyFont="1" applyFill="1" applyBorder="1" applyAlignment="1" applyProtection="1">
      <alignment vertical="center"/>
    </xf>
    <xf numFmtId="0" fontId="9" fillId="3" borderId="0" xfId="0" applyFont="1" applyFill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7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28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vertical="center"/>
    </xf>
    <xf numFmtId="4" fontId="31" fillId="4" borderId="25" xfId="0" applyNumberFormat="1" applyFont="1" applyFill="1" applyBorder="1" applyAlignment="1" applyProtection="1">
      <alignment vertical="center"/>
      <protection locked="0"/>
    </xf>
    <xf numFmtId="4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3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6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041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576F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256" t="s">
        <v>0</v>
      </c>
      <c r="B1" s="257"/>
      <c r="C1" s="257"/>
      <c r="D1" s="258" t="s">
        <v>1</v>
      </c>
      <c r="E1" s="257"/>
      <c r="F1" s="257"/>
      <c r="G1" s="257"/>
      <c r="H1" s="257"/>
      <c r="I1" s="257"/>
      <c r="J1" s="257"/>
      <c r="K1" s="259" t="s">
        <v>296</v>
      </c>
      <c r="L1" s="259"/>
      <c r="M1" s="259"/>
      <c r="N1" s="259"/>
      <c r="O1" s="259"/>
      <c r="P1" s="259"/>
      <c r="Q1" s="259"/>
      <c r="R1" s="259"/>
      <c r="S1" s="259"/>
      <c r="T1" s="257"/>
      <c r="U1" s="257"/>
      <c r="V1" s="257"/>
      <c r="W1" s="259" t="s">
        <v>297</v>
      </c>
      <c r="X1" s="259"/>
      <c r="Y1" s="259"/>
      <c r="Z1" s="259"/>
      <c r="AA1" s="259"/>
      <c r="AB1" s="259"/>
      <c r="AC1" s="259"/>
      <c r="AD1" s="259"/>
      <c r="AE1" s="259"/>
      <c r="AF1" s="259"/>
      <c r="AG1" s="257"/>
      <c r="AH1" s="257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6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75" t="s">
        <v>10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9"/>
      <c r="AS4" s="20" t="s">
        <v>11</v>
      </c>
      <c r="BE4" s="21" t="s">
        <v>12</v>
      </c>
      <c r="BS4" s="13" t="s">
        <v>13</v>
      </c>
    </row>
    <row r="5" spans="1:73" ht="14.45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80" t="s">
        <v>15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8"/>
      <c r="AQ5" s="19"/>
      <c r="BE5" s="177" t="s">
        <v>16</v>
      </c>
      <c r="BS5" s="13" t="s">
        <v>7</v>
      </c>
    </row>
    <row r="6" spans="1:73" ht="36.950000000000003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81" t="s">
        <v>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8"/>
      <c r="AQ6" s="19"/>
      <c r="BE6" s="174"/>
      <c r="BS6" s="13" t="s">
        <v>19</v>
      </c>
    </row>
    <row r="7" spans="1:73" ht="14.45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21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22</v>
      </c>
      <c r="AL7" s="18"/>
      <c r="AM7" s="18"/>
      <c r="AN7" s="23" t="s">
        <v>21</v>
      </c>
      <c r="AO7" s="18"/>
      <c r="AP7" s="18"/>
      <c r="AQ7" s="19"/>
      <c r="BE7" s="174"/>
      <c r="BS7" s="13" t="s">
        <v>23</v>
      </c>
    </row>
    <row r="8" spans="1:73" ht="14.45" customHeight="1" x14ac:dyDescent="0.3">
      <c r="B8" s="17"/>
      <c r="C8" s="18"/>
      <c r="D8" s="25" t="s">
        <v>24</v>
      </c>
      <c r="E8" s="18"/>
      <c r="F8" s="18"/>
      <c r="G8" s="18"/>
      <c r="H8" s="18"/>
      <c r="I8" s="18"/>
      <c r="J8" s="18"/>
      <c r="K8" s="23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26</v>
      </c>
      <c r="AL8" s="18"/>
      <c r="AM8" s="18"/>
      <c r="AN8" s="26" t="s">
        <v>27</v>
      </c>
      <c r="AO8" s="18"/>
      <c r="AP8" s="18"/>
      <c r="AQ8" s="19"/>
      <c r="BE8" s="174"/>
      <c r="BS8" s="13" t="s">
        <v>28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74"/>
      <c r="BS9" s="13" t="s">
        <v>29</v>
      </c>
    </row>
    <row r="10" spans="1:73" ht="14.45" customHeight="1" x14ac:dyDescent="0.3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21</v>
      </c>
      <c r="AO10" s="18"/>
      <c r="AP10" s="18"/>
      <c r="AQ10" s="19"/>
      <c r="BE10" s="174"/>
      <c r="BS10" s="13" t="s">
        <v>19</v>
      </c>
    </row>
    <row r="11" spans="1:73" ht="18.399999999999999" customHeight="1" x14ac:dyDescent="0.3">
      <c r="B11" s="17"/>
      <c r="C11" s="18"/>
      <c r="D11" s="18"/>
      <c r="E11" s="23" t="s">
        <v>32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33</v>
      </c>
      <c r="AL11" s="18"/>
      <c r="AM11" s="18"/>
      <c r="AN11" s="23" t="s">
        <v>21</v>
      </c>
      <c r="AO11" s="18"/>
      <c r="AP11" s="18"/>
      <c r="AQ11" s="19"/>
      <c r="BE11" s="174"/>
      <c r="BS11" s="13" t="s">
        <v>19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74"/>
      <c r="BS12" s="13" t="s">
        <v>19</v>
      </c>
    </row>
    <row r="13" spans="1:73" ht="14.45" customHeight="1" x14ac:dyDescent="0.3">
      <c r="B13" s="17"/>
      <c r="C13" s="18"/>
      <c r="D13" s="25" t="s">
        <v>34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7" t="s">
        <v>35</v>
      </c>
      <c r="AO13" s="18"/>
      <c r="AP13" s="18"/>
      <c r="AQ13" s="19"/>
      <c r="BE13" s="174"/>
      <c r="BS13" s="13" t="s">
        <v>19</v>
      </c>
    </row>
    <row r="14" spans="1:73" x14ac:dyDescent="0.3">
      <c r="B14" s="17"/>
      <c r="C14" s="18"/>
      <c r="D14" s="18"/>
      <c r="E14" s="182" t="s">
        <v>35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5" t="s">
        <v>33</v>
      </c>
      <c r="AL14" s="18"/>
      <c r="AM14" s="18"/>
      <c r="AN14" s="27" t="s">
        <v>35</v>
      </c>
      <c r="AO14" s="18"/>
      <c r="AP14" s="18"/>
      <c r="AQ14" s="19"/>
      <c r="BE14" s="174"/>
      <c r="BS14" s="13" t="s">
        <v>19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74"/>
      <c r="BS15" s="13" t="s">
        <v>4</v>
      </c>
    </row>
    <row r="16" spans="1:73" ht="14.45" customHeight="1" x14ac:dyDescent="0.3">
      <c r="B16" s="17"/>
      <c r="C16" s="18"/>
      <c r="D16" s="25" t="s">
        <v>36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37</v>
      </c>
      <c r="AO16" s="18"/>
      <c r="AP16" s="18"/>
      <c r="AQ16" s="19"/>
      <c r="BE16" s="174"/>
      <c r="BS16" s="13" t="s">
        <v>4</v>
      </c>
    </row>
    <row r="17" spans="2:71" ht="18.399999999999999" customHeight="1" x14ac:dyDescent="0.3">
      <c r="B17" s="17"/>
      <c r="C17" s="18"/>
      <c r="D17" s="18"/>
      <c r="E17" s="23" t="s">
        <v>38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33</v>
      </c>
      <c r="AL17" s="18"/>
      <c r="AM17" s="18"/>
      <c r="AN17" s="23" t="s">
        <v>39</v>
      </c>
      <c r="AO17" s="18"/>
      <c r="AP17" s="18"/>
      <c r="AQ17" s="19"/>
      <c r="BE17" s="174"/>
      <c r="BS17" s="13" t="s">
        <v>40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74"/>
      <c r="BS18" s="13" t="s">
        <v>7</v>
      </c>
    </row>
    <row r="19" spans="2:71" ht="14.45" customHeight="1" x14ac:dyDescent="0.3">
      <c r="B19" s="17"/>
      <c r="C19" s="18"/>
      <c r="D19" s="25" t="s">
        <v>41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21</v>
      </c>
      <c r="AO19" s="18"/>
      <c r="AP19" s="18"/>
      <c r="AQ19" s="19"/>
      <c r="BE19" s="174"/>
      <c r="BS19" s="13" t="s">
        <v>7</v>
      </c>
    </row>
    <row r="20" spans="2:71" ht="18.399999999999999" customHeight="1" x14ac:dyDescent="0.3">
      <c r="B20" s="17"/>
      <c r="C20" s="18"/>
      <c r="D20" s="18"/>
      <c r="E20" s="23" t="s">
        <v>42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33</v>
      </c>
      <c r="AL20" s="18"/>
      <c r="AM20" s="18"/>
      <c r="AN20" s="23" t="s">
        <v>21</v>
      </c>
      <c r="AO20" s="18"/>
      <c r="AP20" s="18"/>
      <c r="AQ20" s="19"/>
      <c r="BE20" s="174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74"/>
    </row>
    <row r="22" spans="2:71" x14ac:dyDescent="0.3">
      <c r="B22" s="17"/>
      <c r="C22" s="18"/>
      <c r="D22" s="25" t="s">
        <v>43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74"/>
    </row>
    <row r="23" spans="2:71" ht="22.5" customHeight="1" x14ac:dyDescent="0.3">
      <c r="B23" s="17"/>
      <c r="C23" s="18"/>
      <c r="D23" s="18"/>
      <c r="E23" s="183" t="s">
        <v>44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8"/>
      <c r="AP23" s="18"/>
      <c r="AQ23" s="19"/>
      <c r="BE23" s="174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74"/>
    </row>
    <row r="25" spans="2:71" ht="6.95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74"/>
    </row>
    <row r="26" spans="2:71" ht="14.45" customHeight="1" x14ac:dyDescent="0.3">
      <c r="B26" s="17"/>
      <c r="C26" s="18"/>
      <c r="D26" s="29" t="s">
        <v>45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4">
        <f>ROUND(AG87,2)</f>
        <v>0</v>
      </c>
      <c r="AL26" s="176"/>
      <c r="AM26" s="176"/>
      <c r="AN26" s="176"/>
      <c r="AO26" s="176"/>
      <c r="AP26" s="18"/>
      <c r="AQ26" s="19"/>
      <c r="BE26" s="174"/>
    </row>
    <row r="27" spans="2:71" ht="14.45" customHeight="1" x14ac:dyDescent="0.3">
      <c r="B27" s="17"/>
      <c r="C27" s="18"/>
      <c r="D27" s="29" t="s">
        <v>46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4">
        <f>ROUND(AG90,2)</f>
        <v>0</v>
      </c>
      <c r="AL27" s="176"/>
      <c r="AM27" s="176"/>
      <c r="AN27" s="176"/>
      <c r="AO27" s="176"/>
      <c r="AP27" s="18"/>
      <c r="AQ27" s="19"/>
      <c r="BE27" s="174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78"/>
    </row>
    <row r="29" spans="2:71" s="1" customFormat="1" ht="25.9" customHeight="1" x14ac:dyDescent="0.3">
      <c r="B29" s="30"/>
      <c r="C29" s="31"/>
      <c r="D29" s="33" t="s">
        <v>47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5">
        <f>ROUND(AK26+AK27,2)</f>
        <v>0</v>
      </c>
      <c r="AL29" s="186"/>
      <c r="AM29" s="186"/>
      <c r="AN29" s="186"/>
      <c r="AO29" s="186"/>
      <c r="AP29" s="31"/>
      <c r="AQ29" s="32"/>
      <c r="BE29" s="178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78"/>
    </row>
    <row r="31" spans="2:71" s="2" customFormat="1" ht="14.45" customHeight="1" x14ac:dyDescent="0.3">
      <c r="B31" s="35"/>
      <c r="C31" s="36"/>
      <c r="D31" s="37" t="s">
        <v>48</v>
      </c>
      <c r="E31" s="36"/>
      <c r="F31" s="37" t="s">
        <v>49</v>
      </c>
      <c r="G31" s="36"/>
      <c r="H31" s="36"/>
      <c r="I31" s="36"/>
      <c r="J31" s="36"/>
      <c r="K31" s="36"/>
      <c r="L31" s="187">
        <v>0.21</v>
      </c>
      <c r="M31" s="188"/>
      <c r="N31" s="188"/>
      <c r="O31" s="188"/>
      <c r="P31" s="36"/>
      <c r="Q31" s="36"/>
      <c r="R31" s="36"/>
      <c r="S31" s="36"/>
      <c r="T31" s="39" t="s">
        <v>50</v>
      </c>
      <c r="U31" s="36"/>
      <c r="V31" s="36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6"/>
      <c r="AG31" s="36"/>
      <c r="AH31" s="36"/>
      <c r="AI31" s="36"/>
      <c r="AJ31" s="36"/>
      <c r="AK31" s="189">
        <f>ROUND(AV87+SUM(BY91:BY95),2)</f>
        <v>0</v>
      </c>
      <c r="AL31" s="188"/>
      <c r="AM31" s="188"/>
      <c r="AN31" s="188"/>
      <c r="AO31" s="188"/>
      <c r="AP31" s="36"/>
      <c r="AQ31" s="40"/>
      <c r="BE31" s="179"/>
    </row>
    <row r="32" spans="2:71" s="2" customFormat="1" ht="14.45" customHeight="1" x14ac:dyDescent="0.3">
      <c r="B32" s="35"/>
      <c r="C32" s="36"/>
      <c r="D32" s="36"/>
      <c r="E32" s="36"/>
      <c r="F32" s="37" t="s">
        <v>51</v>
      </c>
      <c r="G32" s="36"/>
      <c r="H32" s="36"/>
      <c r="I32" s="36"/>
      <c r="J32" s="36"/>
      <c r="K32" s="36"/>
      <c r="L32" s="187">
        <v>0.15</v>
      </c>
      <c r="M32" s="188"/>
      <c r="N32" s="188"/>
      <c r="O32" s="188"/>
      <c r="P32" s="36"/>
      <c r="Q32" s="36"/>
      <c r="R32" s="36"/>
      <c r="S32" s="36"/>
      <c r="T32" s="39" t="s">
        <v>50</v>
      </c>
      <c r="U32" s="36"/>
      <c r="V32" s="36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6"/>
      <c r="AG32" s="36"/>
      <c r="AH32" s="36"/>
      <c r="AI32" s="36"/>
      <c r="AJ32" s="36"/>
      <c r="AK32" s="189">
        <f>ROUND(AW87+SUM(BZ91:BZ95),2)</f>
        <v>0</v>
      </c>
      <c r="AL32" s="188"/>
      <c r="AM32" s="188"/>
      <c r="AN32" s="188"/>
      <c r="AO32" s="188"/>
      <c r="AP32" s="36"/>
      <c r="AQ32" s="40"/>
      <c r="BE32" s="179"/>
    </row>
    <row r="33" spans="2:57" s="2" customFormat="1" ht="14.45" hidden="1" customHeight="1" x14ac:dyDescent="0.3">
      <c r="B33" s="35"/>
      <c r="C33" s="36"/>
      <c r="D33" s="36"/>
      <c r="E33" s="36"/>
      <c r="F33" s="37" t="s">
        <v>52</v>
      </c>
      <c r="G33" s="36"/>
      <c r="H33" s="36"/>
      <c r="I33" s="36"/>
      <c r="J33" s="36"/>
      <c r="K33" s="36"/>
      <c r="L33" s="187">
        <v>0.21</v>
      </c>
      <c r="M33" s="188"/>
      <c r="N33" s="188"/>
      <c r="O33" s="188"/>
      <c r="P33" s="36"/>
      <c r="Q33" s="36"/>
      <c r="R33" s="36"/>
      <c r="S33" s="36"/>
      <c r="T33" s="39" t="s">
        <v>50</v>
      </c>
      <c r="U33" s="36"/>
      <c r="V33" s="36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9">
        <v>0</v>
      </c>
      <c r="AL33" s="188"/>
      <c r="AM33" s="188"/>
      <c r="AN33" s="188"/>
      <c r="AO33" s="188"/>
      <c r="AP33" s="36"/>
      <c r="AQ33" s="40"/>
      <c r="BE33" s="179"/>
    </row>
    <row r="34" spans="2:57" s="2" customFormat="1" ht="14.45" hidden="1" customHeight="1" x14ac:dyDescent="0.3">
      <c r="B34" s="35"/>
      <c r="C34" s="36"/>
      <c r="D34" s="36"/>
      <c r="E34" s="36"/>
      <c r="F34" s="37" t="s">
        <v>53</v>
      </c>
      <c r="G34" s="36"/>
      <c r="H34" s="36"/>
      <c r="I34" s="36"/>
      <c r="J34" s="36"/>
      <c r="K34" s="36"/>
      <c r="L34" s="187">
        <v>0.15</v>
      </c>
      <c r="M34" s="188"/>
      <c r="N34" s="188"/>
      <c r="O34" s="188"/>
      <c r="P34" s="36"/>
      <c r="Q34" s="36"/>
      <c r="R34" s="36"/>
      <c r="S34" s="36"/>
      <c r="T34" s="39" t="s">
        <v>50</v>
      </c>
      <c r="U34" s="36"/>
      <c r="V34" s="36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6"/>
      <c r="AG34" s="36"/>
      <c r="AH34" s="36"/>
      <c r="AI34" s="36"/>
      <c r="AJ34" s="36"/>
      <c r="AK34" s="189">
        <v>0</v>
      </c>
      <c r="AL34" s="188"/>
      <c r="AM34" s="188"/>
      <c r="AN34" s="188"/>
      <c r="AO34" s="188"/>
      <c r="AP34" s="36"/>
      <c r="AQ34" s="40"/>
      <c r="BE34" s="179"/>
    </row>
    <row r="35" spans="2:57" s="2" customFormat="1" ht="14.45" hidden="1" customHeight="1" x14ac:dyDescent="0.3">
      <c r="B35" s="35"/>
      <c r="C35" s="36"/>
      <c r="D35" s="36"/>
      <c r="E35" s="36"/>
      <c r="F35" s="37" t="s">
        <v>54</v>
      </c>
      <c r="G35" s="36"/>
      <c r="H35" s="36"/>
      <c r="I35" s="36"/>
      <c r="J35" s="36"/>
      <c r="K35" s="36"/>
      <c r="L35" s="187">
        <v>0</v>
      </c>
      <c r="M35" s="188"/>
      <c r="N35" s="188"/>
      <c r="O35" s="188"/>
      <c r="P35" s="36"/>
      <c r="Q35" s="36"/>
      <c r="R35" s="36"/>
      <c r="S35" s="36"/>
      <c r="T35" s="39" t="s">
        <v>50</v>
      </c>
      <c r="U35" s="36"/>
      <c r="V35" s="36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6"/>
      <c r="AG35" s="36"/>
      <c r="AH35" s="36"/>
      <c r="AI35" s="36"/>
      <c r="AJ35" s="36"/>
      <c r="AK35" s="189">
        <v>0</v>
      </c>
      <c r="AL35" s="188"/>
      <c r="AM35" s="188"/>
      <c r="AN35" s="188"/>
      <c r="AO35" s="188"/>
      <c r="AP35" s="36"/>
      <c r="AQ35" s="40"/>
    </row>
    <row r="36" spans="2:57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" customHeight="1" x14ac:dyDescent="0.3">
      <c r="B37" s="30"/>
      <c r="C37" s="41"/>
      <c r="D37" s="42" t="s">
        <v>55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56</v>
      </c>
      <c r="U37" s="43"/>
      <c r="V37" s="43"/>
      <c r="W37" s="43"/>
      <c r="X37" s="190" t="s">
        <v>57</v>
      </c>
      <c r="Y37" s="191"/>
      <c r="Z37" s="191"/>
      <c r="AA37" s="191"/>
      <c r="AB37" s="191"/>
      <c r="AC37" s="43"/>
      <c r="AD37" s="43"/>
      <c r="AE37" s="43"/>
      <c r="AF37" s="43"/>
      <c r="AG37" s="43"/>
      <c r="AH37" s="43"/>
      <c r="AI37" s="43"/>
      <c r="AJ37" s="43"/>
      <c r="AK37" s="192">
        <f>SUM(AK29:AK35)</f>
        <v>0</v>
      </c>
      <c r="AL37" s="191"/>
      <c r="AM37" s="191"/>
      <c r="AN37" s="191"/>
      <c r="AO37" s="193"/>
      <c r="AP37" s="41"/>
      <c r="AQ37" s="32"/>
    </row>
    <row r="38" spans="2:57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ht="13.5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ht="13.5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x14ac:dyDescent="0.3">
      <c r="B49" s="30"/>
      <c r="C49" s="31"/>
      <c r="D49" s="45" t="s">
        <v>58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59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ht="13.5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ht="13.5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ht="13.5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ht="13.5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ht="13.5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ht="13.5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ht="13.5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x14ac:dyDescent="0.3">
      <c r="B58" s="30"/>
      <c r="C58" s="31"/>
      <c r="D58" s="50" t="s">
        <v>60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61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60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61</v>
      </c>
      <c r="AN58" s="51"/>
      <c r="AO58" s="53"/>
      <c r="AP58" s="31"/>
      <c r="AQ58" s="32"/>
    </row>
    <row r="59" spans="2:43" ht="13.5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x14ac:dyDescent="0.3">
      <c r="B60" s="30"/>
      <c r="C60" s="31"/>
      <c r="D60" s="45" t="s">
        <v>62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63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ht="13.5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ht="13.5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ht="13.5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ht="13.5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ht="13.5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ht="13.5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ht="13.5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x14ac:dyDescent="0.3">
      <c r="B69" s="30"/>
      <c r="C69" s="31"/>
      <c r="D69" s="50" t="s">
        <v>60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61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60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61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75" t="s">
        <v>64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2"/>
    </row>
    <row r="77" spans="2:43" s="3" customFormat="1" ht="14.45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05-18-003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5" t="str">
        <f>K6</f>
        <v>Nová plynová kotelna Mateřská školka Za Soudem č. 344, Český Krumlov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x14ac:dyDescent="0.3">
      <c r="B80" s="30"/>
      <c r="C80" s="25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Český Krumlov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26</v>
      </c>
      <c r="AJ80" s="31"/>
      <c r="AK80" s="31"/>
      <c r="AL80" s="31"/>
      <c r="AM80" s="68" t="str">
        <f>IF(AN8= "","",AN8)</f>
        <v>27. 3. 2018</v>
      </c>
      <c r="AN80" s="31"/>
      <c r="AO80" s="31"/>
      <c r="AP80" s="31"/>
      <c r="AQ80" s="32"/>
    </row>
    <row r="81" spans="1:89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x14ac:dyDescent="0.3">
      <c r="B82" s="30"/>
      <c r="C82" s="25" t="s">
        <v>30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Město Český Krumlov, nám. Svornosti 1, Č.Krumlov 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36</v>
      </c>
      <c r="AJ82" s="31"/>
      <c r="AK82" s="31"/>
      <c r="AL82" s="31"/>
      <c r="AM82" s="197" t="str">
        <f>IF(E17="","",E17)</f>
        <v>KLIMATIK spol. s r.o., Vltavské nabř.7, Č.Budějovi</v>
      </c>
      <c r="AN82" s="194"/>
      <c r="AO82" s="194"/>
      <c r="AP82" s="194"/>
      <c r="AQ82" s="32"/>
      <c r="AS82" s="198" t="s">
        <v>65</v>
      </c>
      <c r="AT82" s="199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89" s="1" customFormat="1" x14ac:dyDescent="0.3">
      <c r="B83" s="30"/>
      <c r="C83" s="25" t="s">
        <v>34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41</v>
      </c>
      <c r="AJ83" s="31"/>
      <c r="AK83" s="31"/>
      <c r="AL83" s="31"/>
      <c r="AM83" s="197" t="str">
        <f>IF(E20="","",E20)</f>
        <v xml:space="preserve"> </v>
      </c>
      <c r="AN83" s="194"/>
      <c r="AO83" s="194"/>
      <c r="AP83" s="194"/>
      <c r="AQ83" s="32"/>
      <c r="AS83" s="200"/>
      <c r="AT83" s="201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89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2"/>
      <c r="AT84" s="194"/>
      <c r="AU84" s="31"/>
      <c r="AV84" s="31"/>
      <c r="AW84" s="31"/>
      <c r="AX84" s="31"/>
      <c r="AY84" s="31"/>
      <c r="AZ84" s="31"/>
      <c r="BA84" s="31"/>
      <c r="BB84" s="31"/>
      <c r="BC84" s="31"/>
      <c r="BD84" s="74"/>
    </row>
    <row r="85" spans="1:89" s="1" customFormat="1" ht="29.25" customHeight="1" x14ac:dyDescent="0.3">
      <c r="B85" s="30"/>
      <c r="C85" s="203" t="s">
        <v>66</v>
      </c>
      <c r="D85" s="204"/>
      <c r="E85" s="204"/>
      <c r="F85" s="204"/>
      <c r="G85" s="204"/>
      <c r="H85" s="75"/>
      <c r="I85" s="205" t="s">
        <v>67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68</v>
      </c>
      <c r="AH85" s="204"/>
      <c r="AI85" s="204"/>
      <c r="AJ85" s="204"/>
      <c r="AK85" s="204"/>
      <c r="AL85" s="204"/>
      <c r="AM85" s="204"/>
      <c r="AN85" s="205" t="s">
        <v>69</v>
      </c>
      <c r="AO85" s="204"/>
      <c r="AP85" s="206"/>
      <c r="AQ85" s="32"/>
      <c r="AS85" s="76" t="s">
        <v>70</v>
      </c>
      <c r="AT85" s="77" t="s">
        <v>71</v>
      </c>
      <c r="AU85" s="77" t="s">
        <v>72</v>
      </c>
      <c r="AV85" s="77" t="s">
        <v>73</v>
      </c>
      <c r="AW85" s="77" t="s">
        <v>74</v>
      </c>
      <c r="AX85" s="77" t="s">
        <v>75</v>
      </c>
      <c r="AY85" s="77" t="s">
        <v>76</v>
      </c>
      <c r="AZ85" s="77" t="s">
        <v>77</v>
      </c>
      <c r="BA85" s="77" t="s">
        <v>78</v>
      </c>
      <c r="BB85" s="77" t="s">
        <v>79</v>
      </c>
      <c r="BC85" s="77" t="s">
        <v>80</v>
      </c>
      <c r="BD85" s="78" t="s">
        <v>81</v>
      </c>
    </row>
    <row r="86" spans="1:89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9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50000000000003" customHeight="1" x14ac:dyDescent="0.3">
      <c r="B87" s="63"/>
      <c r="C87" s="80" t="s">
        <v>82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13">
        <f>ROUND(AG88,2)</f>
        <v>0</v>
      </c>
      <c r="AH87" s="213"/>
      <c r="AI87" s="213"/>
      <c r="AJ87" s="213"/>
      <c r="AK87" s="213"/>
      <c r="AL87" s="213"/>
      <c r="AM87" s="213"/>
      <c r="AN87" s="214">
        <f>SUM(AG87,AT87)</f>
        <v>0</v>
      </c>
      <c r="AO87" s="214"/>
      <c r="AP87" s="214"/>
      <c r="AQ87" s="66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83</v>
      </c>
      <c r="BT87" s="86" t="s">
        <v>84</v>
      </c>
      <c r="BU87" s="87" t="s">
        <v>85</v>
      </c>
      <c r="BV87" s="86" t="s">
        <v>86</v>
      </c>
      <c r="BW87" s="86" t="s">
        <v>87</v>
      </c>
      <c r="BX87" s="86" t="s">
        <v>88</v>
      </c>
    </row>
    <row r="88" spans="1:89" s="5" customFormat="1" ht="53.25" customHeight="1" x14ac:dyDescent="0.3">
      <c r="A88" s="255" t="s">
        <v>298</v>
      </c>
      <c r="B88" s="88"/>
      <c r="C88" s="89"/>
      <c r="D88" s="209" t="s">
        <v>89</v>
      </c>
      <c r="E88" s="208"/>
      <c r="F88" s="208"/>
      <c r="G88" s="208"/>
      <c r="H88" s="208"/>
      <c r="I88" s="90"/>
      <c r="J88" s="209" t="s">
        <v>18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7">
        <f>'STL přípojka plynu - Nová...'!M30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1"/>
      <c r="AS88" s="92">
        <f>'STL přípojka plynu - Nová...'!M28</f>
        <v>0</v>
      </c>
      <c r="AT88" s="93">
        <f>ROUND(SUM(AV88:AW88),2)</f>
        <v>0</v>
      </c>
      <c r="AU88" s="94">
        <f>'STL přípojka plynu - Nová...'!W127</f>
        <v>0</v>
      </c>
      <c r="AV88" s="93">
        <f>'STL přípojka plynu - Nová...'!M32</f>
        <v>0</v>
      </c>
      <c r="AW88" s="93">
        <f>'STL přípojka plynu - Nová...'!M33</f>
        <v>0</v>
      </c>
      <c r="AX88" s="93">
        <f>'STL přípojka plynu - Nová...'!M34</f>
        <v>0</v>
      </c>
      <c r="AY88" s="93">
        <f>'STL přípojka plynu - Nová...'!M35</f>
        <v>0</v>
      </c>
      <c r="AZ88" s="93">
        <f>'STL přípojka plynu - Nová...'!H32</f>
        <v>0</v>
      </c>
      <c r="BA88" s="93">
        <f>'STL přípojka plynu - Nová...'!H33</f>
        <v>0</v>
      </c>
      <c r="BB88" s="93">
        <f>'STL přípojka plynu - Nová...'!H34</f>
        <v>0</v>
      </c>
      <c r="BC88" s="93">
        <f>'STL přípojka plynu - Nová...'!H35</f>
        <v>0</v>
      </c>
      <c r="BD88" s="95">
        <f>'STL přípojka plynu - Nová...'!H36</f>
        <v>0</v>
      </c>
      <c r="BT88" s="96" t="s">
        <v>23</v>
      </c>
      <c r="BV88" s="96" t="s">
        <v>86</v>
      </c>
      <c r="BW88" s="96" t="s">
        <v>90</v>
      </c>
      <c r="BX88" s="96" t="s">
        <v>87</v>
      </c>
    </row>
    <row r="89" spans="1:89" ht="13.5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80" t="s">
        <v>91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14">
        <f>ROUND(SUM(AG91:AG94),2)</f>
        <v>0</v>
      </c>
      <c r="AH90" s="194"/>
      <c r="AI90" s="194"/>
      <c r="AJ90" s="194"/>
      <c r="AK90" s="194"/>
      <c r="AL90" s="194"/>
      <c r="AM90" s="194"/>
      <c r="AN90" s="214">
        <f>ROUND(SUM(AN91:AN94),2)</f>
        <v>0</v>
      </c>
      <c r="AO90" s="194"/>
      <c r="AP90" s="194"/>
      <c r="AQ90" s="32"/>
      <c r="AS90" s="76" t="s">
        <v>92</v>
      </c>
      <c r="AT90" s="77" t="s">
        <v>93</v>
      </c>
      <c r="AU90" s="77" t="s">
        <v>48</v>
      </c>
      <c r="AV90" s="78" t="s">
        <v>71</v>
      </c>
    </row>
    <row r="91" spans="1:89" s="1" customFormat="1" ht="19.899999999999999" customHeight="1" x14ac:dyDescent="0.3">
      <c r="B91" s="30"/>
      <c r="C91" s="31"/>
      <c r="D91" s="97" t="s">
        <v>94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10">
        <f>ROUND(AG87*AS91,2)</f>
        <v>0</v>
      </c>
      <c r="AH91" s="194"/>
      <c r="AI91" s="194"/>
      <c r="AJ91" s="194"/>
      <c r="AK91" s="194"/>
      <c r="AL91" s="194"/>
      <c r="AM91" s="194"/>
      <c r="AN91" s="211">
        <f>ROUND(AG91+AV91,2)</f>
        <v>0</v>
      </c>
      <c r="AO91" s="194"/>
      <c r="AP91" s="194"/>
      <c r="AQ91" s="32"/>
      <c r="AS91" s="98">
        <v>0</v>
      </c>
      <c r="AT91" s="99" t="s">
        <v>95</v>
      </c>
      <c r="AU91" s="99" t="s">
        <v>49</v>
      </c>
      <c r="AV91" s="100">
        <f>ROUND(IF(AU91="základní",AG91*L31,IF(AU91="snížená",AG91*L32,0)),2)</f>
        <v>0</v>
      </c>
      <c r="BV91" s="13" t="s">
        <v>96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899999999999999" customHeight="1" x14ac:dyDescent="0.3">
      <c r="B92" s="30"/>
      <c r="C92" s="31"/>
      <c r="D92" s="212" t="s">
        <v>97</v>
      </c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31"/>
      <c r="AD92" s="31"/>
      <c r="AE92" s="31"/>
      <c r="AF92" s="31"/>
      <c r="AG92" s="210">
        <f>AG87*AS92</f>
        <v>0</v>
      </c>
      <c r="AH92" s="194"/>
      <c r="AI92" s="194"/>
      <c r="AJ92" s="194"/>
      <c r="AK92" s="194"/>
      <c r="AL92" s="194"/>
      <c r="AM92" s="194"/>
      <c r="AN92" s="211">
        <f>AG92+AV92</f>
        <v>0</v>
      </c>
      <c r="AO92" s="194"/>
      <c r="AP92" s="194"/>
      <c r="AQ92" s="32"/>
      <c r="AS92" s="102">
        <v>0</v>
      </c>
      <c r="AT92" s="103" t="s">
        <v>95</v>
      </c>
      <c r="AU92" s="103" t="s">
        <v>49</v>
      </c>
      <c r="AV92" s="104">
        <f>ROUND(IF(AU92="nulová",0,IF(OR(AU92="základní",AU92="zákl. přenesená"),AG92*L31,AG92*L32)),2)</f>
        <v>0</v>
      </c>
      <c r="BV92" s="13" t="s">
        <v>98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899999999999999" customHeight="1" x14ac:dyDescent="0.3">
      <c r="B93" s="30"/>
      <c r="C93" s="31"/>
      <c r="D93" s="212" t="s">
        <v>97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31"/>
      <c r="AD93" s="31"/>
      <c r="AE93" s="31"/>
      <c r="AF93" s="31"/>
      <c r="AG93" s="210">
        <f>AG87*AS93</f>
        <v>0</v>
      </c>
      <c r="AH93" s="194"/>
      <c r="AI93" s="194"/>
      <c r="AJ93" s="194"/>
      <c r="AK93" s="194"/>
      <c r="AL93" s="194"/>
      <c r="AM93" s="194"/>
      <c r="AN93" s="211">
        <f>AG93+AV93</f>
        <v>0</v>
      </c>
      <c r="AO93" s="194"/>
      <c r="AP93" s="194"/>
      <c r="AQ93" s="32"/>
      <c r="AS93" s="102">
        <v>0</v>
      </c>
      <c r="AT93" s="103" t="s">
        <v>95</v>
      </c>
      <c r="AU93" s="103" t="s">
        <v>49</v>
      </c>
      <c r="AV93" s="104">
        <f>ROUND(IF(AU93="nulová",0,IF(OR(AU93="základní",AU93="zákl. přenesená"),AG93*L31,AG93*L32)),2)</f>
        <v>0</v>
      </c>
      <c r="BV93" s="13" t="s">
        <v>98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899999999999999" customHeight="1" x14ac:dyDescent="0.3">
      <c r="B94" s="30"/>
      <c r="C94" s="31"/>
      <c r="D94" s="212" t="s">
        <v>97</v>
      </c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31"/>
      <c r="AD94" s="31"/>
      <c r="AE94" s="31"/>
      <c r="AF94" s="31"/>
      <c r="AG94" s="210">
        <f>AG87*AS94</f>
        <v>0</v>
      </c>
      <c r="AH94" s="194"/>
      <c r="AI94" s="194"/>
      <c r="AJ94" s="194"/>
      <c r="AK94" s="194"/>
      <c r="AL94" s="194"/>
      <c r="AM94" s="194"/>
      <c r="AN94" s="211">
        <f>AG94+AV94</f>
        <v>0</v>
      </c>
      <c r="AO94" s="194"/>
      <c r="AP94" s="194"/>
      <c r="AQ94" s="32"/>
      <c r="AS94" s="105">
        <v>0</v>
      </c>
      <c r="AT94" s="106" t="s">
        <v>95</v>
      </c>
      <c r="AU94" s="106" t="s">
        <v>49</v>
      </c>
      <c r="AV94" s="107">
        <f>ROUND(IF(AU94="nulová",0,IF(OR(AU94="základní",AU94="zákl. přenesená"),AG94*L31,AG94*L32)),2)</f>
        <v>0</v>
      </c>
      <c r="BV94" s="13" t="s">
        <v>98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9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8" t="s">
        <v>99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215">
        <f>ROUND(AG87+AG90,2)</f>
        <v>0</v>
      </c>
      <c r="AH96" s="215"/>
      <c r="AI96" s="215"/>
      <c r="AJ96" s="215"/>
      <c r="AK96" s="215"/>
      <c r="AL96" s="215"/>
      <c r="AM96" s="215"/>
      <c r="AN96" s="215">
        <f>AN87+AN90</f>
        <v>0</v>
      </c>
      <c r="AO96" s="215"/>
      <c r="AP96" s="215"/>
      <c r="AQ96" s="32"/>
    </row>
    <row r="97" spans="2:43" s="1" customFormat="1" ht="6.95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STL přípojka plynu - Nová...'!C2" tooltip="STL přípojka plynu - Nová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0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60"/>
      <c r="B1" s="257"/>
      <c r="C1" s="257"/>
      <c r="D1" s="258" t="s">
        <v>1</v>
      </c>
      <c r="E1" s="257"/>
      <c r="F1" s="259" t="s">
        <v>299</v>
      </c>
      <c r="G1" s="259"/>
      <c r="H1" s="261" t="s">
        <v>300</v>
      </c>
      <c r="I1" s="261"/>
      <c r="J1" s="261"/>
      <c r="K1" s="261"/>
      <c r="L1" s="259" t="s">
        <v>301</v>
      </c>
      <c r="M1" s="257"/>
      <c r="N1" s="257"/>
      <c r="O1" s="258" t="s">
        <v>100</v>
      </c>
      <c r="P1" s="257"/>
      <c r="Q1" s="257"/>
      <c r="R1" s="257"/>
      <c r="S1" s="259" t="s">
        <v>302</v>
      </c>
      <c r="T1" s="259"/>
      <c r="U1" s="260"/>
      <c r="V1" s="26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6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3" t="s">
        <v>90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101</v>
      </c>
    </row>
    <row r="4" spans="1:66" ht="36.950000000000003" customHeight="1" x14ac:dyDescent="0.3">
      <c r="B4" s="17"/>
      <c r="C4" s="175" t="s">
        <v>102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17" t="str">
        <f>'Rekapitulace stavby'!K6</f>
        <v>Nová plynová kotelna Mateřská školka Za Soudem č. 344, Český Krumlov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8"/>
      <c r="R6" s="19"/>
    </row>
    <row r="7" spans="1:66" s="1" customFormat="1" ht="32.85" customHeight="1" x14ac:dyDescent="0.3">
      <c r="B7" s="30"/>
      <c r="C7" s="31"/>
      <c r="D7" s="24" t="s">
        <v>103</v>
      </c>
      <c r="E7" s="31"/>
      <c r="F7" s="181" t="s">
        <v>104</v>
      </c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31"/>
      <c r="R7" s="32"/>
    </row>
    <row r="8" spans="1:66" s="1" customFormat="1" ht="14.45" customHeight="1" x14ac:dyDescent="0.3">
      <c r="B8" s="30"/>
      <c r="C8" s="31"/>
      <c r="D8" s="25" t="s">
        <v>20</v>
      </c>
      <c r="E8" s="31"/>
      <c r="F8" s="23" t="s">
        <v>21</v>
      </c>
      <c r="G8" s="31"/>
      <c r="H8" s="31"/>
      <c r="I8" s="31"/>
      <c r="J8" s="31"/>
      <c r="K8" s="31"/>
      <c r="L8" s="31"/>
      <c r="M8" s="25" t="s">
        <v>22</v>
      </c>
      <c r="N8" s="31"/>
      <c r="O8" s="23" t="s">
        <v>21</v>
      </c>
      <c r="P8" s="31"/>
      <c r="Q8" s="31"/>
      <c r="R8" s="32"/>
    </row>
    <row r="9" spans="1:66" s="1" customFormat="1" ht="14.45" customHeight="1" x14ac:dyDescent="0.3">
      <c r="B9" s="30"/>
      <c r="C9" s="31"/>
      <c r="D9" s="25" t="s">
        <v>24</v>
      </c>
      <c r="E9" s="31"/>
      <c r="F9" s="23" t="s">
        <v>25</v>
      </c>
      <c r="G9" s="31"/>
      <c r="H9" s="31"/>
      <c r="I9" s="31"/>
      <c r="J9" s="31"/>
      <c r="K9" s="31"/>
      <c r="L9" s="31"/>
      <c r="M9" s="25" t="s">
        <v>26</v>
      </c>
      <c r="N9" s="31"/>
      <c r="O9" s="218" t="str">
        <f>'Rekapitulace stavby'!AN8</f>
        <v>27. 3. 2018</v>
      </c>
      <c r="P9" s="194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5" t="s">
        <v>30</v>
      </c>
      <c r="E11" s="31"/>
      <c r="F11" s="31"/>
      <c r="G11" s="31"/>
      <c r="H11" s="31"/>
      <c r="I11" s="31"/>
      <c r="J11" s="31"/>
      <c r="K11" s="31"/>
      <c r="L11" s="31"/>
      <c r="M11" s="25" t="s">
        <v>31</v>
      </c>
      <c r="N11" s="31"/>
      <c r="O11" s="180" t="s">
        <v>21</v>
      </c>
      <c r="P11" s="194"/>
      <c r="Q11" s="31"/>
      <c r="R11" s="32"/>
    </row>
    <row r="12" spans="1:66" s="1" customFormat="1" ht="18" customHeight="1" x14ac:dyDescent="0.3">
      <c r="B12" s="30"/>
      <c r="C12" s="31"/>
      <c r="D12" s="31"/>
      <c r="E12" s="23" t="s">
        <v>32</v>
      </c>
      <c r="F12" s="31"/>
      <c r="G12" s="31"/>
      <c r="H12" s="31"/>
      <c r="I12" s="31"/>
      <c r="J12" s="31"/>
      <c r="K12" s="31"/>
      <c r="L12" s="31"/>
      <c r="M12" s="25" t="s">
        <v>33</v>
      </c>
      <c r="N12" s="31"/>
      <c r="O12" s="180" t="s">
        <v>21</v>
      </c>
      <c r="P12" s="194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5" t="s">
        <v>34</v>
      </c>
      <c r="E14" s="31"/>
      <c r="F14" s="31"/>
      <c r="G14" s="31"/>
      <c r="H14" s="31"/>
      <c r="I14" s="31"/>
      <c r="J14" s="31"/>
      <c r="K14" s="31"/>
      <c r="L14" s="31"/>
      <c r="M14" s="25" t="s">
        <v>31</v>
      </c>
      <c r="N14" s="31"/>
      <c r="O14" s="219" t="str">
        <f>IF('Rekapitulace stavby'!AN13="","",'Rekapitulace stavby'!AN13)</f>
        <v>Vyplň údaj</v>
      </c>
      <c r="P14" s="194"/>
      <c r="Q14" s="31"/>
      <c r="R14" s="32"/>
    </row>
    <row r="15" spans="1:66" s="1" customFormat="1" ht="18" customHeight="1" x14ac:dyDescent="0.3">
      <c r="B15" s="30"/>
      <c r="C15" s="31"/>
      <c r="D15" s="31"/>
      <c r="E15" s="219" t="str">
        <f>IF('Rekapitulace stavby'!E14="","",'Rekapitulace stavby'!E14)</f>
        <v>Vyplň údaj</v>
      </c>
      <c r="F15" s="194"/>
      <c r="G15" s="194"/>
      <c r="H15" s="194"/>
      <c r="I15" s="194"/>
      <c r="J15" s="194"/>
      <c r="K15" s="194"/>
      <c r="L15" s="194"/>
      <c r="M15" s="25" t="s">
        <v>33</v>
      </c>
      <c r="N15" s="31"/>
      <c r="O15" s="219" t="str">
        <f>IF('Rekapitulace stavby'!AN14="","",'Rekapitulace stavby'!AN14)</f>
        <v>Vyplň údaj</v>
      </c>
      <c r="P15" s="194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5" t="s">
        <v>36</v>
      </c>
      <c r="E17" s="31"/>
      <c r="F17" s="31"/>
      <c r="G17" s="31"/>
      <c r="H17" s="31"/>
      <c r="I17" s="31"/>
      <c r="J17" s="31"/>
      <c r="K17" s="31"/>
      <c r="L17" s="31"/>
      <c r="M17" s="25" t="s">
        <v>31</v>
      </c>
      <c r="N17" s="31"/>
      <c r="O17" s="180" t="s">
        <v>37</v>
      </c>
      <c r="P17" s="194"/>
      <c r="Q17" s="31"/>
      <c r="R17" s="32"/>
    </row>
    <row r="18" spans="2:18" s="1" customFormat="1" ht="18" customHeight="1" x14ac:dyDescent="0.3">
      <c r="B18" s="30"/>
      <c r="C18" s="31"/>
      <c r="D18" s="31"/>
      <c r="E18" s="23" t="s">
        <v>38</v>
      </c>
      <c r="F18" s="31"/>
      <c r="G18" s="31"/>
      <c r="H18" s="31"/>
      <c r="I18" s="31"/>
      <c r="J18" s="31"/>
      <c r="K18" s="31"/>
      <c r="L18" s="31"/>
      <c r="M18" s="25" t="s">
        <v>33</v>
      </c>
      <c r="N18" s="31"/>
      <c r="O18" s="180" t="s">
        <v>39</v>
      </c>
      <c r="P18" s="194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5" t="s">
        <v>41</v>
      </c>
      <c r="E20" s="31"/>
      <c r="F20" s="31"/>
      <c r="G20" s="31"/>
      <c r="H20" s="31"/>
      <c r="I20" s="31"/>
      <c r="J20" s="31"/>
      <c r="K20" s="31"/>
      <c r="L20" s="31"/>
      <c r="M20" s="25" t="s">
        <v>31</v>
      </c>
      <c r="N20" s="31"/>
      <c r="O20" s="180" t="str">
        <f>IF('Rekapitulace stavby'!AN19="","",'Rekapitulace stavby'!AN19)</f>
        <v/>
      </c>
      <c r="P20" s="194"/>
      <c r="Q20" s="31"/>
      <c r="R20" s="32"/>
    </row>
    <row r="21" spans="2:18" s="1" customFormat="1" ht="18" customHeight="1" x14ac:dyDescent="0.3">
      <c r="B21" s="30"/>
      <c r="C21" s="31"/>
      <c r="D21" s="31"/>
      <c r="E21" s="23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5" t="s">
        <v>33</v>
      </c>
      <c r="N21" s="31"/>
      <c r="O21" s="180" t="str">
        <f>IF('Rekapitulace stavby'!AN20="","",'Rekapitulace stavby'!AN20)</f>
        <v/>
      </c>
      <c r="P21" s="194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5" t="s">
        <v>43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44</v>
      </c>
      <c r="F24" s="194"/>
      <c r="G24" s="194"/>
      <c r="H24" s="194"/>
      <c r="I24" s="194"/>
      <c r="J24" s="194"/>
      <c r="K24" s="194"/>
      <c r="L24" s="194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110" t="s">
        <v>105</v>
      </c>
      <c r="E27" s="31"/>
      <c r="F27" s="31"/>
      <c r="G27" s="31"/>
      <c r="H27" s="31"/>
      <c r="I27" s="31"/>
      <c r="J27" s="31"/>
      <c r="K27" s="31"/>
      <c r="L27" s="31"/>
      <c r="M27" s="184">
        <f>N88</f>
        <v>0</v>
      </c>
      <c r="N27" s="194"/>
      <c r="O27" s="194"/>
      <c r="P27" s="194"/>
      <c r="Q27" s="31"/>
      <c r="R27" s="32"/>
    </row>
    <row r="28" spans="2:18" s="1" customFormat="1" ht="14.45" customHeight="1" x14ac:dyDescent="0.3">
      <c r="B28" s="30"/>
      <c r="C28" s="31"/>
      <c r="D28" s="29" t="s">
        <v>94</v>
      </c>
      <c r="E28" s="31"/>
      <c r="F28" s="31"/>
      <c r="G28" s="31"/>
      <c r="H28" s="31"/>
      <c r="I28" s="31"/>
      <c r="J28" s="31"/>
      <c r="K28" s="31"/>
      <c r="L28" s="31"/>
      <c r="M28" s="184">
        <f>N102</f>
        <v>0</v>
      </c>
      <c r="N28" s="194"/>
      <c r="O28" s="194"/>
      <c r="P28" s="194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11" t="s">
        <v>47</v>
      </c>
      <c r="E30" s="31"/>
      <c r="F30" s="31"/>
      <c r="G30" s="31"/>
      <c r="H30" s="31"/>
      <c r="I30" s="31"/>
      <c r="J30" s="31"/>
      <c r="K30" s="31"/>
      <c r="L30" s="31"/>
      <c r="M30" s="220">
        <f>ROUND(M27+M28,2)</f>
        <v>0</v>
      </c>
      <c r="N30" s="194"/>
      <c r="O30" s="194"/>
      <c r="P30" s="194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48</v>
      </c>
      <c r="E32" s="37" t="s">
        <v>49</v>
      </c>
      <c r="F32" s="38">
        <v>0.21</v>
      </c>
      <c r="G32" s="112" t="s">
        <v>50</v>
      </c>
      <c r="H32" s="221">
        <f>ROUND((((SUM(BE102:BE109)+SUM(BE127:BE173))+SUM(BE175:BE179))),2)</f>
        <v>0</v>
      </c>
      <c r="I32" s="194"/>
      <c r="J32" s="194"/>
      <c r="K32" s="31"/>
      <c r="L32" s="31"/>
      <c r="M32" s="221">
        <f>ROUND(((ROUND((SUM(BE102:BE109)+SUM(BE127:BE173)), 2)*F32)+SUM(BE175:BE179)*F32),2)</f>
        <v>0</v>
      </c>
      <c r="N32" s="194"/>
      <c r="O32" s="194"/>
      <c r="P32" s="194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51</v>
      </c>
      <c r="F33" s="38">
        <v>0.15</v>
      </c>
      <c r="G33" s="112" t="s">
        <v>50</v>
      </c>
      <c r="H33" s="221">
        <f>ROUND((((SUM(BF102:BF109)+SUM(BF127:BF173))+SUM(BF175:BF179))),2)</f>
        <v>0</v>
      </c>
      <c r="I33" s="194"/>
      <c r="J33" s="194"/>
      <c r="K33" s="31"/>
      <c r="L33" s="31"/>
      <c r="M33" s="221">
        <f>ROUND(((ROUND((SUM(BF102:BF109)+SUM(BF127:BF173)), 2)*F33)+SUM(BF175:BF179)*F33),2)</f>
        <v>0</v>
      </c>
      <c r="N33" s="194"/>
      <c r="O33" s="194"/>
      <c r="P33" s="194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52</v>
      </c>
      <c r="F34" s="38">
        <v>0.21</v>
      </c>
      <c r="G34" s="112" t="s">
        <v>50</v>
      </c>
      <c r="H34" s="221">
        <f>ROUND((((SUM(BG102:BG109)+SUM(BG127:BG173))+SUM(BG175:BG179))),2)</f>
        <v>0</v>
      </c>
      <c r="I34" s="194"/>
      <c r="J34" s="194"/>
      <c r="K34" s="31"/>
      <c r="L34" s="31"/>
      <c r="M34" s="221">
        <v>0</v>
      </c>
      <c r="N34" s="194"/>
      <c r="O34" s="194"/>
      <c r="P34" s="194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53</v>
      </c>
      <c r="F35" s="38">
        <v>0.15</v>
      </c>
      <c r="G35" s="112" t="s">
        <v>50</v>
      </c>
      <c r="H35" s="221">
        <f>ROUND((((SUM(BH102:BH109)+SUM(BH127:BH173))+SUM(BH175:BH179))),2)</f>
        <v>0</v>
      </c>
      <c r="I35" s="194"/>
      <c r="J35" s="194"/>
      <c r="K35" s="31"/>
      <c r="L35" s="31"/>
      <c r="M35" s="221">
        <v>0</v>
      </c>
      <c r="N35" s="194"/>
      <c r="O35" s="194"/>
      <c r="P35" s="194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54</v>
      </c>
      <c r="F36" s="38">
        <v>0</v>
      </c>
      <c r="G36" s="112" t="s">
        <v>50</v>
      </c>
      <c r="H36" s="221">
        <f>ROUND((((SUM(BI102:BI109)+SUM(BI127:BI173))+SUM(BI175:BI179))),2)</f>
        <v>0</v>
      </c>
      <c r="I36" s="194"/>
      <c r="J36" s="194"/>
      <c r="K36" s="31"/>
      <c r="L36" s="31"/>
      <c r="M36" s="221">
        <v>0</v>
      </c>
      <c r="N36" s="194"/>
      <c r="O36" s="194"/>
      <c r="P36" s="194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9"/>
      <c r="D38" s="113" t="s">
        <v>55</v>
      </c>
      <c r="E38" s="75"/>
      <c r="F38" s="75"/>
      <c r="G38" s="114" t="s">
        <v>56</v>
      </c>
      <c r="H38" s="115" t="s">
        <v>57</v>
      </c>
      <c r="I38" s="75"/>
      <c r="J38" s="75"/>
      <c r="K38" s="75"/>
      <c r="L38" s="222">
        <f>SUM(M30:M36)</f>
        <v>0</v>
      </c>
      <c r="M38" s="204"/>
      <c r="N38" s="204"/>
      <c r="O38" s="204"/>
      <c r="P38" s="206"/>
      <c r="Q38" s="109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ht="13.5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x14ac:dyDescent="0.3">
      <c r="B50" s="30"/>
      <c r="C50" s="31"/>
      <c r="D50" s="45" t="s">
        <v>58</v>
      </c>
      <c r="E50" s="46"/>
      <c r="F50" s="46"/>
      <c r="G50" s="46"/>
      <c r="H50" s="47"/>
      <c r="I50" s="31"/>
      <c r="J50" s="45" t="s">
        <v>59</v>
      </c>
      <c r="K50" s="46"/>
      <c r="L50" s="46"/>
      <c r="M50" s="46"/>
      <c r="N50" s="46"/>
      <c r="O50" s="46"/>
      <c r="P50" s="47"/>
      <c r="Q50" s="31"/>
      <c r="R50" s="32"/>
    </row>
    <row r="51" spans="2:18" ht="13.5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ht="13.5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ht="13.5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ht="13.5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ht="13.5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ht="13.5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ht="13.5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ht="13.5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x14ac:dyDescent="0.3">
      <c r="B59" s="30"/>
      <c r="C59" s="31"/>
      <c r="D59" s="50" t="s">
        <v>60</v>
      </c>
      <c r="E59" s="51"/>
      <c r="F59" s="51"/>
      <c r="G59" s="52" t="s">
        <v>61</v>
      </c>
      <c r="H59" s="53"/>
      <c r="I59" s="31"/>
      <c r="J59" s="50" t="s">
        <v>60</v>
      </c>
      <c r="K59" s="51"/>
      <c r="L59" s="51"/>
      <c r="M59" s="51"/>
      <c r="N59" s="52" t="s">
        <v>61</v>
      </c>
      <c r="O59" s="51"/>
      <c r="P59" s="53"/>
      <c r="Q59" s="31"/>
      <c r="R59" s="32"/>
    </row>
    <row r="60" spans="2:18" ht="13.5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x14ac:dyDescent="0.3">
      <c r="B61" s="30"/>
      <c r="C61" s="31"/>
      <c r="D61" s="45" t="s">
        <v>62</v>
      </c>
      <c r="E61" s="46"/>
      <c r="F61" s="46"/>
      <c r="G61" s="46"/>
      <c r="H61" s="47"/>
      <c r="I61" s="31"/>
      <c r="J61" s="45" t="s">
        <v>63</v>
      </c>
      <c r="K61" s="46"/>
      <c r="L61" s="46"/>
      <c r="M61" s="46"/>
      <c r="N61" s="46"/>
      <c r="O61" s="46"/>
      <c r="P61" s="47"/>
      <c r="Q61" s="31"/>
      <c r="R61" s="32"/>
    </row>
    <row r="62" spans="2:18" ht="13.5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ht="13.5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ht="13.5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21" ht="13.5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21" ht="13.5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21" ht="13.5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21" ht="13.5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21" ht="13.5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21" s="1" customFormat="1" x14ac:dyDescent="0.3">
      <c r="B70" s="30"/>
      <c r="C70" s="31"/>
      <c r="D70" s="50" t="s">
        <v>60</v>
      </c>
      <c r="E70" s="51"/>
      <c r="F70" s="51"/>
      <c r="G70" s="52" t="s">
        <v>61</v>
      </c>
      <c r="H70" s="53"/>
      <c r="I70" s="31"/>
      <c r="J70" s="50" t="s">
        <v>60</v>
      </c>
      <c r="K70" s="51"/>
      <c r="L70" s="51"/>
      <c r="M70" s="51"/>
      <c r="N70" s="52" t="s">
        <v>61</v>
      </c>
      <c r="O70" s="51"/>
      <c r="P70" s="53"/>
      <c r="Q70" s="31"/>
      <c r="R70" s="32"/>
    </row>
    <row r="71" spans="2:21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 x14ac:dyDescent="0.3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 x14ac:dyDescent="0.3">
      <c r="B76" s="30"/>
      <c r="C76" s="175" t="s">
        <v>106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2"/>
      <c r="T76" s="119"/>
      <c r="U76" s="119"/>
    </row>
    <row r="77" spans="2:21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9"/>
      <c r="U77" s="119"/>
    </row>
    <row r="78" spans="2:21" s="1" customFormat="1" ht="30" customHeight="1" x14ac:dyDescent="0.3">
      <c r="B78" s="30"/>
      <c r="C78" s="25" t="s">
        <v>17</v>
      </c>
      <c r="D78" s="31"/>
      <c r="E78" s="31"/>
      <c r="F78" s="217" t="str">
        <f>F6</f>
        <v>Nová plynová kotelna Mateřská školka Za Soudem č. 344, Český Krumlov</v>
      </c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31"/>
      <c r="R78" s="32"/>
      <c r="T78" s="119"/>
      <c r="U78" s="119"/>
    </row>
    <row r="79" spans="2:21" s="1" customFormat="1" ht="36.950000000000003" customHeight="1" x14ac:dyDescent="0.3">
      <c r="B79" s="30"/>
      <c r="C79" s="64" t="s">
        <v>103</v>
      </c>
      <c r="D79" s="31"/>
      <c r="E79" s="31"/>
      <c r="F79" s="195" t="str">
        <f>F7</f>
        <v>STL přípojka plynu - Nová plynová kotelna Mateřská školka Za Soudem č. 344, Český Krumlov</v>
      </c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31"/>
      <c r="R79" s="32"/>
      <c r="T79" s="119"/>
      <c r="U79" s="119"/>
    </row>
    <row r="80" spans="2:21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9"/>
      <c r="U80" s="119"/>
    </row>
    <row r="81" spans="2:47" s="1" customFormat="1" ht="18" customHeight="1" x14ac:dyDescent="0.3">
      <c r="B81" s="30"/>
      <c r="C81" s="25" t="s">
        <v>24</v>
      </c>
      <c r="D81" s="31"/>
      <c r="E81" s="31"/>
      <c r="F81" s="23" t="str">
        <f>F9</f>
        <v>Český Krumlov</v>
      </c>
      <c r="G81" s="31"/>
      <c r="H81" s="31"/>
      <c r="I81" s="31"/>
      <c r="J81" s="31"/>
      <c r="K81" s="25" t="s">
        <v>26</v>
      </c>
      <c r="L81" s="31"/>
      <c r="M81" s="223" t="str">
        <f>IF(O9="","",O9)</f>
        <v>27. 3. 2018</v>
      </c>
      <c r="N81" s="194"/>
      <c r="O81" s="194"/>
      <c r="P81" s="194"/>
      <c r="Q81" s="31"/>
      <c r="R81" s="32"/>
      <c r="T81" s="119"/>
      <c r="U81" s="119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9"/>
      <c r="U82" s="119"/>
    </row>
    <row r="83" spans="2:47" s="1" customFormat="1" x14ac:dyDescent="0.3">
      <c r="B83" s="30"/>
      <c r="C83" s="25" t="s">
        <v>30</v>
      </c>
      <c r="D83" s="31"/>
      <c r="E83" s="31"/>
      <c r="F83" s="23" t="str">
        <f>E12</f>
        <v xml:space="preserve">Město Český Krumlov, nám. Svornosti 1, Č.Krumlov  </v>
      </c>
      <c r="G83" s="31"/>
      <c r="H83" s="31"/>
      <c r="I83" s="31"/>
      <c r="J83" s="31"/>
      <c r="K83" s="25" t="s">
        <v>36</v>
      </c>
      <c r="L83" s="31"/>
      <c r="M83" s="180" t="str">
        <f>E18</f>
        <v>KLIMATIK spol. s r.o., Vltavské nabř.7, Č.Budějovi</v>
      </c>
      <c r="N83" s="194"/>
      <c r="O83" s="194"/>
      <c r="P83" s="194"/>
      <c r="Q83" s="194"/>
      <c r="R83" s="32"/>
      <c r="T83" s="119"/>
      <c r="U83" s="119"/>
    </row>
    <row r="84" spans="2:47" s="1" customFormat="1" ht="14.45" customHeight="1" x14ac:dyDescent="0.3">
      <c r="B84" s="30"/>
      <c r="C84" s="25" t="s">
        <v>34</v>
      </c>
      <c r="D84" s="31"/>
      <c r="E84" s="31"/>
      <c r="F84" s="23" t="str">
        <f>IF(E15="","",E15)</f>
        <v>Vyplň údaj</v>
      </c>
      <c r="G84" s="31"/>
      <c r="H84" s="31"/>
      <c r="I84" s="31"/>
      <c r="J84" s="31"/>
      <c r="K84" s="25" t="s">
        <v>41</v>
      </c>
      <c r="L84" s="31"/>
      <c r="M84" s="180" t="str">
        <f>E21</f>
        <v xml:space="preserve"> </v>
      </c>
      <c r="N84" s="194"/>
      <c r="O84" s="194"/>
      <c r="P84" s="194"/>
      <c r="Q84" s="194"/>
      <c r="R84" s="32"/>
      <c r="T84" s="119"/>
      <c r="U84" s="119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9"/>
      <c r="U85" s="119"/>
    </row>
    <row r="86" spans="2:47" s="1" customFormat="1" ht="29.25" customHeight="1" x14ac:dyDescent="0.3">
      <c r="B86" s="30"/>
      <c r="C86" s="224" t="s">
        <v>107</v>
      </c>
      <c r="D86" s="225"/>
      <c r="E86" s="225"/>
      <c r="F86" s="225"/>
      <c r="G86" s="225"/>
      <c r="H86" s="109"/>
      <c r="I86" s="109"/>
      <c r="J86" s="109"/>
      <c r="K86" s="109"/>
      <c r="L86" s="109"/>
      <c r="M86" s="109"/>
      <c r="N86" s="224" t="s">
        <v>108</v>
      </c>
      <c r="O86" s="194"/>
      <c r="P86" s="194"/>
      <c r="Q86" s="194"/>
      <c r="R86" s="32"/>
      <c r="T86" s="119"/>
      <c r="U86" s="119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9"/>
      <c r="U87" s="119"/>
    </row>
    <row r="88" spans="2:47" s="1" customFormat="1" ht="29.25" customHeight="1" x14ac:dyDescent="0.3">
      <c r="B88" s="30"/>
      <c r="C88" s="120" t="s">
        <v>109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14">
        <f>N127</f>
        <v>0</v>
      </c>
      <c r="O88" s="194"/>
      <c r="P88" s="194"/>
      <c r="Q88" s="194"/>
      <c r="R88" s="32"/>
      <c r="T88" s="119"/>
      <c r="U88" s="119"/>
      <c r="AU88" s="13" t="s">
        <v>110</v>
      </c>
    </row>
    <row r="89" spans="2:47" s="6" customFormat="1" ht="24.95" customHeight="1" x14ac:dyDescent="0.3">
      <c r="B89" s="121"/>
      <c r="C89" s="122"/>
      <c r="D89" s="123" t="s">
        <v>111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26">
        <f>N128</f>
        <v>0</v>
      </c>
      <c r="O89" s="227"/>
      <c r="P89" s="227"/>
      <c r="Q89" s="227"/>
      <c r="R89" s="124"/>
      <c r="T89" s="125"/>
      <c r="U89" s="125"/>
    </row>
    <row r="90" spans="2:47" s="7" customFormat="1" ht="19.899999999999999" customHeight="1" x14ac:dyDescent="0.3">
      <c r="B90" s="126"/>
      <c r="C90" s="127"/>
      <c r="D90" s="97" t="s">
        <v>112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N129</f>
        <v>0</v>
      </c>
      <c r="O90" s="228"/>
      <c r="P90" s="228"/>
      <c r="Q90" s="228"/>
      <c r="R90" s="128"/>
      <c r="T90" s="129"/>
      <c r="U90" s="129"/>
    </row>
    <row r="91" spans="2:47" s="7" customFormat="1" ht="19.899999999999999" customHeight="1" x14ac:dyDescent="0.3">
      <c r="B91" s="126"/>
      <c r="C91" s="127"/>
      <c r="D91" s="97" t="s">
        <v>113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1">
        <f>N140</f>
        <v>0</v>
      </c>
      <c r="O91" s="228"/>
      <c r="P91" s="228"/>
      <c r="Q91" s="228"/>
      <c r="R91" s="128"/>
      <c r="T91" s="129"/>
      <c r="U91" s="129"/>
    </row>
    <row r="92" spans="2:47" s="7" customFormat="1" ht="19.899999999999999" customHeight="1" x14ac:dyDescent="0.3">
      <c r="B92" s="126"/>
      <c r="C92" s="127"/>
      <c r="D92" s="97" t="s">
        <v>114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1">
        <f>N142</f>
        <v>0</v>
      </c>
      <c r="O92" s="228"/>
      <c r="P92" s="228"/>
      <c r="Q92" s="228"/>
      <c r="R92" s="128"/>
      <c r="T92" s="129"/>
      <c r="U92" s="129"/>
    </row>
    <row r="93" spans="2:47" s="7" customFormat="1" ht="19.899999999999999" customHeight="1" x14ac:dyDescent="0.3">
      <c r="B93" s="126"/>
      <c r="C93" s="127"/>
      <c r="D93" s="97" t="s">
        <v>115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1">
        <f>N148</f>
        <v>0</v>
      </c>
      <c r="O93" s="228"/>
      <c r="P93" s="228"/>
      <c r="Q93" s="228"/>
      <c r="R93" s="128"/>
      <c r="T93" s="129"/>
      <c r="U93" s="129"/>
    </row>
    <row r="94" spans="2:47" s="6" customFormat="1" ht="24.95" customHeight="1" x14ac:dyDescent="0.3">
      <c r="B94" s="121"/>
      <c r="C94" s="122"/>
      <c r="D94" s="123" t="s">
        <v>116</v>
      </c>
      <c r="E94" s="122"/>
      <c r="F94" s="122"/>
      <c r="G94" s="122"/>
      <c r="H94" s="122"/>
      <c r="I94" s="122"/>
      <c r="J94" s="122"/>
      <c r="K94" s="122"/>
      <c r="L94" s="122"/>
      <c r="M94" s="122"/>
      <c r="N94" s="226">
        <f>N151</f>
        <v>0</v>
      </c>
      <c r="O94" s="227"/>
      <c r="P94" s="227"/>
      <c r="Q94" s="227"/>
      <c r="R94" s="124"/>
      <c r="T94" s="125"/>
      <c r="U94" s="125"/>
    </row>
    <row r="95" spans="2:47" s="7" customFormat="1" ht="19.899999999999999" customHeight="1" x14ac:dyDescent="0.3">
      <c r="B95" s="126"/>
      <c r="C95" s="127"/>
      <c r="D95" s="97" t="s">
        <v>117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1">
        <f>N152</f>
        <v>0</v>
      </c>
      <c r="O95" s="228"/>
      <c r="P95" s="228"/>
      <c r="Q95" s="228"/>
      <c r="R95" s="128"/>
      <c r="T95" s="129"/>
      <c r="U95" s="129"/>
    </row>
    <row r="96" spans="2:47" s="6" customFormat="1" ht="24.95" customHeight="1" x14ac:dyDescent="0.3">
      <c r="B96" s="121"/>
      <c r="C96" s="122"/>
      <c r="D96" s="123" t="s">
        <v>118</v>
      </c>
      <c r="E96" s="122"/>
      <c r="F96" s="122"/>
      <c r="G96" s="122"/>
      <c r="H96" s="122"/>
      <c r="I96" s="122"/>
      <c r="J96" s="122"/>
      <c r="K96" s="122"/>
      <c r="L96" s="122"/>
      <c r="M96" s="122"/>
      <c r="N96" s="226">
        <f>N165</f>
        <v>0</v>
      </c>
      <c r="O96" s="227"/>
      <c r="P96" s="227"/>
      <c r="Q96" s="227"/>
      <c r="R96" s="124"/>
      <c r="T96" s="125"/>
      <c r="U96" s="125"/>
    </row>
    <row r="97" spans="2:65" s="7" customFormat="1" ht="19.899999999999999" customHeight="1" x14ac:dyDescent="0.3">
      <c r="B97" s="126"/>
      <c r="C97" s="127"/>
      <c r="D97" s="97" t="s">
        <v>119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11">
        <f>N166</f>
        <v>0</v>
      </c>
      <c r="O97" s="228"/>
      <c r="P97" s="228"/>
      <c r="Q97" s="228"/>
      <c r="R97" s="128"/>
      <c r="T97" s="129"/>
      <c r="U97" s="129"/>
    </row>
    <row r="98" spans="2:65" s="7" customFormat="1" ht="19.899999999999999" customHeight="1" x14ac:dyDescent="0.3">
      <c r="B98" s="126"/>
      <c r="C98" s="127"/>
      <c r="D98" s="97" t="s">
        <v>120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11">
        <f>N169</f>
        <v>0</v>
      </c>
      <c r="O98" s="228"/>
      <c r="P98" s="228"/>
      <c r="Q98" s="228"/>
      <c r="R98" s="128"/>
      <c r="T98" s="129"/>
      <c r="U98" s="129"/>
    </row>
    <row r="99" spans="2:65" s="7" customFormat="1" ht="19.899999999999999" customHeight="1" x14ac:dyDescent="0.3">
      <c r="B99" s="126"/>
      <c r="C99" s="127"/>
      <c r="D99" s="97" t="s">
        <v>121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11">
        <f>N172</f>
        <v>0</v>
      </c>
      <c r="O99" s="228"/>
      <c r="P99" s="228"/>
      <c r="Q99" s="228"/>
      <c r="R99" s="128"/>
      <c r="T99" s="129"/>
      <c r="U99" s="129"/>
    </row>
    <row r="100" spans="2:65" s="6" customFormat="1" ht="21.75" customHeight="1" x14ac:dyDescent="0.35">
      <c r="B100" s="121"/>
      <c r="C100" s="122"/>
      <c r="D100" s="123" t="s">
        <v>122</v>
      </c>
      <c r="E100" s="122"/>
      <c r="F100" s="122"/>
      <c r="G100" s="122"/>
      <c r="H100" s="122"/>
      <c r="I100" s="122"/>
      <c r="J100" s="122"/>
      <c r="K100" s="122"/>
      <c r="L100" s="122"/>
      <c r="M100" s="122"/>
      <c r="N100" s="229">
        <f>N174</f>
        <v>0</v>
      </c>
      <c r="O100" s="227"/>
      <c r="P100" s="227"/>
      <c r="Q100" s="227"/>
      <c r="R100" s="124"/>
      <c r="T100" s="125"/>
      <c r="U100" s="125"/>
    </row>
    <row r="101" spans="2:65" s="1" customFormat="1" ht="21.75" customHeight="1" x14ac:dyDescent="0.3"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2"/>
      <c r="T101" s="119"/>
      <c r="U101" s="119"/>
    </row>
    <row r="102" spans="2:65" s="1" customFormat="1" ht="29.25" customHeight="1" x14ac:dyDescent="0.3">
      <c r="B102" s="30"/>
      <c r="C102" s="120" t="s">
        <v>123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230">
        <f>ROUND(N103+N104+N105+N106+N107+N108,2)</f>
        <v>0</v>
      </c>
      <c r="O102" s="194"/>
      <c r="P102" s="194"/>
      <c r="Q102" s="194"/>
      <c r="R102" s="32"/>
      <c r="T102" s="130"/>
      <c r="U102" s="131" t="s">
        <v>48</v>
      </c>
    </row>
    <row r="103" spans="2:65" s="1" customFormat="1" ht="18" customHeight="1" x14ac:dyDescent="0.3">
      <c r="B103" s="30"/>
      <c r="C103" s="31"/>
      <c r="D103" s="212" t="s">
        <v>124</v>
      </c>
      <c r="E103" s="194"/>
      <c r="F103" s="194"/>
      <c r="G103" s="194"/>
      <c r="H103" s="194"/>
      <c r="I103" s="31"/>
      <c r="J103" s="31"/>
      <c r="K103" s="31"/>
      <c r="L103" s="31"/>
      <c r="M103" s="31"/>
      <c r="N103" s="210">
        <f>ROUND(N88*T103,2)</f>
        <v>0</v>
      </c>
      <c r="O103" s="194"/>
      <c r="P103" s="194"/>
      <c r="Q103" s="194"/>
      <c r="R103" s="32"/>
      <c r="S103" s="132"/>
      <c r="T103" s="73"/>
      <c r="U103" s="133" t="s">
        <v>49</v>
      </c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5" t="s">
        <v>125</v>
      </c>
      <c r="AZ103" s="134"/>
      <c r="BA103" s="134"/>
      <c r="BB103" s="134"/>
      <c r="BC103" s="134"/>
      <c r="BD103" s="134"/>
      <c r="BE103" s="136">
        <f t="shared" ref="BE103:BE108" si="0">IF(U103="základní",N103,0)</f>
        <v>0</v>
      </c>
      <c r="BF103" s="136">
        <f t="shared" ref="BF103:BF108" si="1">IF(U103="snížená",N103,0)</f>
        <v>0</v>
      </c>
      <c r="BG103" s="136">
        <f t="shared" ref="BG103:BG108" si="2">IF(U103="zákl. přenesená",N103,0)</f>
        <v>0</v>
      </c>
      <c r="BH103" s="136">
        <f t="shared" ref="BH103:BH108" si="3">IF(U103="sníž. přenesená",N103,0)</f>
        <v>0</v>
      </c>
      <c r="BI103" s="136">
        <f t="shared" ref="BI103:BI108" si="4">IF(U103="nulová",N103,0)</f>
        <v>0</v>
      </c>
      <c r="BJ103" s="135" t="s">
        <v>23</v>
      </c>
      <c r="BK103" s="134"/>
      <c r="BL103" s="134"/>
      <c r="BM103" s="134"/>
    </row>
    <row r="104" spans="2:65" s="1" customFormat="1" ht="18" customHeight="1" x14ac:dyDescent="0.3">
      <c r="B104" s="30"/>
      <c r="C104" s="31"/>
      <c r="D104" s="212" t="s">
        <v>126</v>
      </c>
      <c r="E104" s="194"/>
      <c r="F104" s="194"/>
      <c r="G104" s="194"/>
      <c r="H104" s="194"/>
      <c r="I104" s="31"/>
      <c r="J104" s="31"/>
      <c r="K104" s="31"/>
      <c r="L104" s="31"/>
      <c r="M104" s="31"/>
      <c r="N104" s="210">
        <f>ROUND(N88*T104,2)</f>
        <v>0</v>
      </c>
      <c r="O104" s="194"/>
      <c r="P104" s="194"/>
      <c r="Q104" s="194"/>
      <c r="R104" s="32"/>
      <c r="S104" s="132"/>
      <c r="T104" s="73"/>
      <c r="U104" s="133" t="s">
        <v>49</v>
      </c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5" t="s">
        <v>125</v>
      </c>
      <c r="AZ104" s="134"/>
      <c r="BA104" s="134"/>
      <c r="BB104" s="134"/>
      <c r="BC104" s="134"/>
      <c r="BD104" s="134"/>
      <c r="BE104" s="136">
        <f t="shared" si="0"/>
        <v>0</v>
      </c>
      <c r="BF104" s="136">
        <f t="shared" si="1"/>
        <v>0</v>
      </c>
      <c r="BG104" s="136">
        <f t="shared" si="2"/>
        <v>0</v>
      </c>
      <c r="BH104" s="136">
        <f t="shared" si="3"/>
        <v>0</v>
      </c>
      <c r="BI104" s="136">
        <f t="shared" si="4"/>
        <v>0</v>
      </c>
      <c r="BJ104" s="135" t="s">
        <v>23</v>
      </c>
      <c r="BK104" s="134"/>
      <c r="BL104" s="134"/>
      <c r="BM104" s="134"/>
    </row>
    <row r="105" spans="2:65" s="1" customFormat="1" ht="18" customHeight="1" x14ac:dyDescent="0.3">
      <c r="B105" s="30"/>
      <c r="C105" s="31"/>
      <c r="D105" s="212" t="s">
        <v>127</v>
      </c>
      <c r="E105" s="194"/>
      <c r="F105" s="194"/>
      <c r="G105" s="194"/>
      <c r="H105" s="194"/>
      <c r="I105" s="31"/>
      <c r="J105" s="31"/>
      <c r="K105" s="31"/>
      <c r="L105" s="31"/>
      <c r="M105" s="31"/>
      <c r="N105" s="210">
        <f>ROUND(N88*T105,2)</f>
        <v>0</v>
      </c>
      <c r="O105" s="194"/>
      <c r="P105" s="194"/>
      <c r="Q105" s="194"/>
      <c r="R105" s="32"/>
      <c r="S105" s="132"/>
      <c r="T105" s="73"/>
      <c r="U105" s="133" t="s">
        <v>49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5" t="s">
        <v>125</v>
      </c>
      <c r="AZ105" s="134"/>
      <c r="BA105" s="134"/>
      <c r="BB105" s="134"/>
      <c r="BC105" s="134"/>
      <c r="BD105" s="134"/>
      <c r="BE105" s="136">
        <f t="shared" si="0"/>
        <v>0</v>
      </c>
      <c r="BF105" s="136">
        <f t="shared" si="1"/>
        <v>0</v>
      </c>
      <c r="BG105" s="136">
        <f t="shared" si="2"/>
        <v>0</v>
      </c>
      <c r="BH105" s="136">
        <f t="shared" si="3"/>
        <v>0</v>
      </c>
      <c r="BI105" s="136">
        <f t="shared" si="4"/>
        <v>0</v>
      </c>
      <c r="BJ105" s="135" t="s">
        <v>23</v>
      </c>
      <c r="BK105" s="134"/>
      <c r="BL105" s="134"/>
      <c r="BM105" s="134"/>
    </row>
    <row r="106" spans="2:65" s="1" customFormat="1" ht="18" customHeight="1" x14ac:dyDescent="0.3">
      <c r="B106" s="30"/>
      <c r="C106" s="31"/>
      <c r="D106" s="212" t="s">
        <v>128</v>
      </c>
      <c r="E106" s="194"/>
      <c r="F106" s="194"/>
      <c r="G106" s="194"/>
      <c r="H106" s="194"/>
      <c r="I106" s="31"/>
      <c r="J106" s="31"/>
      <c r="K106" s="31"/>
      <c r="L106" s="31"/>
      <c r="M106" s="31"/>
      <c r="N106" s="210">
        <f>ROUND(N88*T106,2)</f>
        <v>0</v>
      </c>
      <c r="O106" s="194"/>
      <c r="P106" s="194"/>
      <c r="Q106" s="194"/>
      <c r="R106" s="32"/>
      <c r="S106" s="132"/>
      <c r="T106" s="73"/>
      <c r="U106" s="133" t="s">
        <v>49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5" t="s">
        <v>125</v>
      </c>
      <c r="AZ106" s="134"/>
      <c r="BA106" s="134"/>
      <c r="BB106" s="134"/>
      <c r="BC106" s="134"/>
      <c r="BD106" s="134"/>
      <c r="BE106" s="136">
        <f t="shared" si="0"/>
        <v>0</v>
      </c>
      <c r="BF106" s="136">
        <f t="shared" si="1"/>
        <v>0</v>
      </c>
      <c r="BG106" s="136">
        <f t="shared" si="2"/>
        <v>0</v>
      </c>
      <c r="BH106" s="136">
        <f t="shared" si="3"/>
        <v>0</v>
      </c>
      <c r="BI106" s="136">
        <f t="shared" si="4"/>
        <v>0</v>
      </c>
      <c r="BJ106" s="135" t="s">
        <v>23</v>
      </c>
      <c r="BK106" s="134"/>
      <c r="BL106" s="134"/>
      <c r="BM106" s="134"/>
    </row>
    <row r="107" spans="2:65" s="1" customFormat="1" ht="18" customHeight="1" x14ac:dyDescent="0.3">
      <c r="B107" s="30"/>
      <c r="C107" s="31"/>
      <c r="D107" s="212" t="s">
        <v>129</v>
      </c>
      <c r="E107" s="194"/>
      <c r="F107" s="194"/>
      <c r="G107" s="194"/>
      <c r="H107" s="194"/>
      <c r="I107" s="31"/>
      <c r="J107" s="31"/>
      <c r="K107" s="31"/>
      <c r="L107" s="31"/>
      <c r="M107" s="31"/>
      <c r="N107" s="210">
        <f>ROUND(N88*T107,2)</f>
        <v>0</v>
      </c>
      <c r="O107" s="194"/>
      <c r="P107" s="194"/>
      <c r="Q107" s="194"/>
      <c r="R107" s="32"/>
      <c r="S107" s="132"/>
      <c r="T107" s="73"/>
      <c r="U107" s="133" t="s">
        <v>49</v>
      </c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5" t="s">
        <v>125</v>
      </c>
      <c r="AZ107" s="134"/>
      <c r="BA107" s="134"/>
      <c r="BB107" s="134"/>
      <c r="BC107" s="134"/>
      <c r="BD107" s="134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23</v>
      </c>
      <c r="BK107" s="134"/>
      <c r="BL107" s="134"/>
      <c r="BM107" s="134"/>
    </row>
    <row r="108" spans="2:65" s="1" customFormat="1" ht="18" customHeight="1" x14ac:dyDescent="0.3">
      <c r="B108" s="30"/>
      <c r="C108" s="31"/>
      <c r="D108" s="97" t="s">
        <v>130</v>
      </c>
      <c r="E108" s="31"/>
      <c r="F108" s="31"/>
      <c r="G108" s="31"/>
      <c r="H108" s="31"/>
      <c r="I108" s="31"/>
      <c r="J108" s="31"/>
      <c r="K108" s="31"/>
      <c r="L108" s="31"/>
      <c r="M108" s="31"/>
      <c r="N108" s="210">
        <f>ROUND(N88*T108,2)</f>
        <v>0</v>
      </c>
      <c r="O108" s="194"/>
      <c r="P108" s="194"/>
      <c r="Q108" s="194"/>
      <c r="R108" s="32"/>
      <c r="S108" s="132"/>
      <c r="T108" s="137"/>
      <c r="U108" s="138" t="s">
        <v>49</v>
      </c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5" t="s">
        <v>131</v>
      </c>
      <c r="AZ108" s="134"/>
      <c r="BA108" s="134"/>
      <c r="BB108" s="134"/>
      <c r="BC108" s="134"/>
      <c r="BD108" s="134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23</v>
      </c>
      <c r="BK108" s="134"/>
      <c r="BL108" s="134"/>
      <c r="BM108" s="134"/>
    </row>
    <row r="109" spans="2:65" s="1" customFormat="1" ht="13.5" x14ac:dyDescent="0.3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  <c r="T109" s="119"/>
      <c r="U109" s="119"/>
    </row>
    <row r="110" spans="2:65" s="1" customFormat="1" ht="29.25" customHeight="1" x14ac:dyDescent="0.3">
      <c r="B110" s="30"/>
      <c r="C110" s="108" t="s">
        <v>99</v>
      </c>
      <c r="D110" s="109"/>
      <c r="E110" s="109"/>
      <c r="F110" s="109"/>
      <c r="G110" s="109"/>
      <c r="H110" s="109"/>
      <c r="I110" s="109"/>
      <c r="J110" s="109"/>
      <c r="K110" s="109"/>
      <c r="L110" s="215">
        <f>ROUND(SUM(N88+N102),2)</f>
        <v>0</v>
      </c>
      <c r="M110" s="225"/>
      <c r="N110" s="225"/>
      <c r="O110" s="225"/>
      <c r="P110" s="225"/>
      <c r="Q110" s="225"/>
      <c r="R110" s="32"/>
      <c r="T110" s="119"/>
      <c r="U110" s="119"/>
    </row>
    <row r="111" spans="2:65" s="1" customFormat="1" ht="6.95" customHeight="1" x14ac:dyDescent="0.3"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6"/>
      <c r="T111" s="119"/>
      <c r="U111" s="119"/>
    </row>
    <row r="115" spans="2:63" s="1" customFormat="1" ht="6.95" customHeight="1" x14ac:dyDescent="0.3"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9"/>
    </row>
    <row r="116" spans="2:63" s="1" customFormat="1" ht="36.950000000000003" customHeight="1" x14ac:dyDescent="0.3">
      <c r="B116" s="30"/>
      <c r="C116" s="175" t="s">
        <v>132</v>
      </c>
      <c r="D116" s="194"/>
      <c r="E116" s="194"/>
      <c r="F116" s="194"/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194"/>
      <c r="R116" s="32"/>
    </row>
    <row r="117" spans="2:63" s="1" customFormat="1" ht="6.95" customHeight="1" x14ac:dyDescent="0.3"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2"/>
    </row>
    <row r="118" spans="2:63" s="1" customFormat="1" ht="30" customHeight="1" x14ac:dyDescent="0.3">
      <c r="B118" s="30"/>
      <c r="C118" s="25" t="s">
        <v>17</v>
      </c>
      <c r="D118" s="31"/>
      <c r="E118" s="31"/>
      <c r="F118" s="217" t="str">
        <f>F6</f>
        <v>Nová plynová kotelna Mateřská školka Za Soudem č. 344, Český Krumlov</v>
      </c>
      <c r="G118" s="194"/>
      <c r="H118" s="194"/>
      <c r="I118" s="194"/>
      <c r="J118" s="194"/>
      <c r="K118" s="194"/>
      <c r="L118" s="194"/>
      <c r="M118" s="194"/>
      <c r="N118" s="194"/>
      <c r="O118" s="194"/>
      <c r="P118" s="194"/>
      <c r="Q118" s="31"/>
      <c r="R118" s="32"/>
    </row>
    <row r="119" spans="2:63" s="1" customFormat="1" ht="36.950000000000003" customHeight="1" x14ac:dyDescent="0.3">
      <c r="B119" s="30"/>
      <c r="C119" s="64" t="s">
        <v>103</v>
      </c>
      <c r="D119" s="31"/>
      <c r="E119" s="31"/>
      <c r="F119" s="195" t="str">
        <f>F7</f>
        <v>STL přípojka plynu - Nová plynová kotelna Mateřská školka Za Soudem č. 344, Český Krumlov</v>
      </c>
      <c r="G119" s="194"/>
      <c r="H119" s="194"/>
      <c r="I119" s="194"/>
      <c r="J119" s="194"/>
      <c r="K119" s="194"/>
      <c r="L119" s="194"/>
      <c r="M119" s="194"/>
      <c r="N119" s="194"/>
      <c r="O119" s="194"/>
      <c r="P119" s="194"/>
      <c r="Q119" s="31"/>
      <c r="R119" s="32"/>
    </row>
    <row r="120" spans="2:63" s="1" customFormat="1" ht="6.95" customHeight="1" x14ac:dyDescent="0.3"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2"/>
    </row>
    <row r="121" spans="2:63" s="1" customFormat="1" ht="18" customHeight="1" x14ac:dyDescent="0.3">
      <c r="B121" s="30"/>
      <c r="C121" s="25" t="s">
        <v>24</v>
      </c>
      <c r="D121" s="31"/>
      <c r="E121" s="31"/>
      <c r="F121" s="23" t="str">
        <f>F9</f>
        <v>Český Krumlov</v>
      </c>
      <c r="G121" s="31"/>
      <c r="H121" s="31"/>
      <c r="I121" s="31"/>
      <c r="J121" s="31"/>
      <c r="K121" s="25" t="s">
        <v>26</v>
      </c>
      <c r="L121" s="31"/>
      <c r="M121" s="223" t="str">
        <f>IF(O9="","",O9)</f>
        <v>27. 3. 2018</v>
      </c>
      <c r="N121" s="194"/>
      <c r="O121" s="194"/>
      <c r="P121" s="194"/>
      <c r="Q121" s="31"/>
      <c r="R121" s="32"/>
    </row>
    <row r="122" spans="2:63" s="1" customFormat="1" ht="6.95" customHeight="1" x14ac:dyDescent="0.3"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2"/>
    </row>
    <row r="123" spans="2:63" s="1" customFormat="1" x14ac:dyDescent="0.3">
      <c r="B123" s="30"/>
      <c r="C123" s="25" t="s">
        <v>30</v>
      </c>
      <c r="D123" s="31"/>
      <c r="E123" s="31"/>
      <c r="F123" s="23" t="str">
        <f>E12</f>
        <v xml:space="preserve">Město Český Krumlov, nám. Svornosti 1, Č.Krumlov  </v>
      </c>
      <c r="G123" s="31"/>
      <c r="H123" s="31"/>
      <c r="I123" s="31"/>
      <c r="J123" s="31"/>
      <c r="K123" s="25" t="s">
        <v>36</v>
      </c>
      <c r="L123" s="31"/>
      <c r="M123" s="180" t="str">
        <f>E18</f>
        <v>KLIMATIK spol. s r.o., Vltavské nabř.7, Č.Budějovi</v>
      </c>
      <c r="N123" s="194"/>
      <c r="O123" s="194"/>
      <c r="P123" s="194"/>
      <c r="Q123" s="194"/>
      <c r="R123" s="32"/>
    </row>
    <row r="124" spans="2:63" s="1" customFormat="1" ht="14.45" customHeight="1" x14ac:dyDescent="0.3">
      <c r="B124" s="30"/>
      <c r="C124" s="25" t="s">
        <v>34</v>
      </c>
      <c r="D124" s="31"/>
      <c r="E124" s="31"/>
      <c r="F124" s="23" t="str">
        <f>IF(E15="","",E15)</f>
        <v>Vyplň údaj</v>
      </c>
      <c r="G124" s="31"/>
      <c r="H124" s="31"/>
      <c r="I124" s="31"/>
      <c r="J124" s="31"/>
      <c r="K124" s="25" t="s">
        <v>41</v>
      </c>
      <c r="L124" s="31"/>
      <c r="M124" s="180" t="str">
        <f>E21</f>
        <v xml:space="preserve"> </v>
      </c>
      <c r="N124" s="194"/>
      <c r="O124" s="194"/>
      <c r="P124" s="194"/>
      <c r="Q124" s="194"/>
      <c r="R124" s="32"/>
    </row>
    <row r="125" spans="2:63" s="1" customFormat="1" ht="10.35" customHeight="1" x14ac:dyDescent="0.3"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2"/>
    </row>
    <row r="126" spans="2:63" s="8" customFormat="1" ht="29.25" customHeight="1" x14ac:dyDescent="0.3">
      <c r="B126" s="139"/>
      <c r="C126" s="140" t="s">
        <v>133</v>
      </c>
      <c r="D126" s="141" t="s">
        <v>134</v>
      </c>
      <c r="E126" s="141" t="s">
        <v>66</v>
      </c>
      <c r="F126" s="231" t="s">
        <v>135</v>
      </c>
      <c r="G126" s="232"/>
      <c r="H126" s="232"/>
      <c r="I126" s="232"/>
      <c r="J126" s="141" t="s">
        <v>136</v>
      </c>
      <c r="K126" s="141" t="s">
        <v>137</v>
      </c>
      <c r="L126" s="233" t="s">
        <v>138</v>
      </c>
      <c r="M126" s="232"/>
      <c r="N126" s="231" t="s">
        <v>108</v>
      </c>
      <c r="O126" s="232"/>
      <c r="P126" s="232"/>
      <c r="Q126" s="234"/>
      <c r="R126" s="142"/>
      <c r="T126" s="76" t="s">
        <v>139</v>
      </c>
      <c r="U126" s="77" t="s">
        <v>48</v>
      </c>
      <c r="V126" s="77" t="s">
        <v>140</v>
      </c>
      <c r="W126" s="77" t="s">
        <v>141</v>
      </c>
      <c r="X126" s="77" t="s">
        <v>142</v>
      </c>
      <c r="Y126" s="77" t="s">
        <v>143</v>
      </c>
      <c r="Z126" s="77" t="s">
        <v>144</v>
      </c>
      <c r="AA126" s="78" t="s">
        <v>145</v>
      </c>
    </row>
    <row r="127" spans="2:63" s="1" customFormat="1" ht="29.25" customHeight="1" x14ac:dyDescent="0.35">
      <c r="B127" s="30"/>
      <c r="C127" s="80" t="s">
        <v>105</v>
      </c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245">
        <f>BK127</f>
        <v>0</v>
      </c>
      <c r="O127" s="246"/>
      <c r="P127" s="246"/>
      <c r="Q127" s="246"/>
      <c r="R127" s="32"/>
      <c r="T127" s="79"/>
      <c r="U127" s="46"/>
      <c r="V127" s="46"/>
      <c r="W127" s="143">
        <f>W128+W151+W165+W174</f>
        <v>0</v>
      </c>
      <c r="X127" s="46"/>
      <c r="Y127" s="143">
        <f>Y128+Y151+Y165+Y174</f>
        <v>2.9600000000000001E-2</v>
      </c>
      <c r="Z127" s="46"/>
      <c r="AA127" s="144">
        <f>AA128+AA151+AA165+AA174</f>
        <v>0</v>
      </c>
      <c r="AT127" s="13" t="s">
        <v>83</v>
      </c>
      <c r="AU127" s="13" t="s">
        <v>110</v>
      </c>
      <c r="BK127" s="145">
        <f>BK128+BK151+BK165+BK174</f>
        <v>0</v>
      </c>
    </row>
    <row r="128" spans="2:63" s="9" customFormat="1" ht="37.35" customHeight="1" x14ac:dyDescent="0.35">
      <c r="B128" s="146"/>
      <c r="C128" s="147"/>
      <c r="D128" s="148" t="s">
        <v>111</v>
      </c>
      <c r="E128" s="148"/>
      <c r="F128" s="148"/>
      <c r="G128" s="148"/>
      <c r="H128" s="148"/>
      <c r="I128" s="148"/>
      <c r="J128" s="148"/>
      <c r="K128" s="148"/>
      <c r="L128" s="148"/>
      <c r="M128" s="148"/>
      <c r="N128" s="229">
        <f>BK128</f>
        <v>0</v>
      </c>
      <c r="O128" s="226"/>
      <c r="P128" s="226"/>
      <c r="Q128" s="226"/>
      <c r="R128" s="149"/>
      <c r="T128" s="150"/>
      <c r="U128" s="147"/>
      <c r="V128" s="147"/>
      <c r="W128" s="151">
        <f>W129+W140+W142+W148</f>
        <v>0</v>
      </c>
      <c r="X128" s="147"/>
      <c r="Y128" s="151">
        <f>Y129+Y140+Y142+Y148</f>
        <v>2.2862E-2</v>
      </c>
      <c r="Z128" s="147"/>
      <c r="AA128" s="152">
        <f>AA129+AA140+AA142+AA148</f>
        <v>0</v>
      </c>
      <c r="AR128" s="153" t="s">
        <v>23</v>
      </c>
      <c r="AT128" s="154" t="s">
        <v>83</v>
      </c>
      <c r="AU128" s="154" t="s">
        <v>84</v>
      </c>
      <c r="AY128" s="153" t="s">
        <v>146</v>
      </c>
      <c r="BK128" s="155">
        <f>BK129+BK140+BK142+BK148</f>
        <v>0</v>
      </c>
    </row>
    <row r="129" spans="2:65" s="9" customFormat="1" ht="19.899999999999999" customHeight="1" x14ac:dyDescent="0.3">
      <c r="B129" s="146"/>
      <c r="C129" s="147"/>
      <c r="D129" s="156" t="s">
        <v>112</v>
      </c>
      <c r="E129" s="156"/>
      <c r="F129" s="156"/>
      <c r="G129" s="156"/>
      <c r="H129" s="156"/>
      <c r="I129" s="156"/>
      <c r="J129" s="156"/>
      <c r="K129" s="156"/>
      <c r="L129" s="156"/>
      <c r="M129" s="156"/>
      <c r="N129" s="247">
        <f>BK129</f>
        <v>0</v>
      </c>
      <c r="O129" s="248"/>
      <c r="P129" s="248"/>
      <c r="Q129" s="248"/>
      <c r="R129" s="149"/>
      <c r="T129" s="150"/>
      <c r="U129" s="147"/>
      <c r="V129" s="147"/>
      <c r="W129" s="151">
        <f>SUM(W130:W139)</f>
        <v>0</v>
      </c>
      <c r="X129" s="147"/>
      <c r="Y129" s="151">
        <f>SUM(Y130:Y139)</f>
        <v>1.4112000000000001E-2</v>
      </c>
      <c r="Z129" s="147"/>
      <c r="AA129" s="152">
        <f>SUM(AA130:AA139)</f>
        <v>0</v>
      </c>
      <c r="AR129" s="153" t="s">
        <v>23</v>
      </c>
      <c r="AT129" s="154" t="s">
        <v>83</v>
      </c>
      <c r="AU129" s="154" t="s">
        <v>23</v>
      </c>
      <c r="AY129" s="153" t="s">
        <v>146</v>
      </c>
      <c r="BK129" s="155">
        <f>SUM(BK130:BK139)</f>
        <v>0</v>
      </c>
    </row>
    <row r="130" spans="2:65" s="1" customFormat="1" ht="31.5" customHeight="1" x14ac:dyDescent="0.3">
      <c r="B130" s="30"/>
      <c r="C130" s="157" t="s">
        <v>23</v>
      </c>
      <c r="D130" s="157" t="s">
        <v>147</v>
      </c>
      <c r="E130" s="158" t="s">
        <v>148</v>
      </c>
      <c r="F130" s="235" t="s">
        <v>149</v>
      </c>
      <c r="G130" s="236"/>
      <c r="H130" s="236"/>
      <c r="I130" s="236"/>
      <c r="J130" s="159" t="s">
        <v>150</v>
      </c>
      <c r="K130" s="160">
        <v>24</v>
      </c>
      <c r="L130" s="237">
        <v>0</v>
      </c>
      <c r="M130" s="236"/>
      <c r="N130" s="238">
        <f t="shared" ref="N130:N139" si="5">ROUND(L130*K130,2)</f>
        <v>0</v>
      </c>
      <c r="O130" s="236"/>
      <c r="P130" s="236"/>
      <c r="Q130" s="236"/>
      <c r="R130" s="32"/>
      <c r="T130" s="161" t="s">
        <v>21</v>
      </c>
      <c r="U130" s="39" t="s">
        <v>49</v>
      </c>
      <c r="V130" s="31"/>
      <c r="W130" s="162">
        <f t="shared" ref="W130:W139" si="6">V130*K130</f>
        <v>0</v>
      </c>
      <c r="X130" s="162">
        <v>0</v>
      </c>
      <c r="Y130" s="162">
        <f t="shared" ref="Y130:Y139" si="7">X130*K130</f>
        <v>0</v>
      </c>
      <c r="Z130" s="162">
        <v>0</v>
      </c>
      <c r="AA130" s="163">
        <f t="shared" ref="AA130:AA139" si="8">Z130*K130</f>
        <v>0</v>
      </c>
      <c r="AR130" s="13" t="s">
        <v>151</v>
      </c>
      <c r="AT130" s="13" t="s">
        <v>147</v>
      </c>
      <c r="AU130" s="13" t="s">
        <v>101</v>
      </c>
      <c r="AY130" s="13" t="s">
        <v>146</v>
      </c>
      <c r="BE130" s="101">
        <f t="shared" ref="BE130:BE139" si="9">IF(U130="základní",N130,0)</f>
        <v>0</v>
      </c>
      <c r="BF130" s="101">
        <f t="shared" ref="BF130:BF139" si="10">IF(U130="snížená",N130,0)</f>
        <v>0</v>
      </c>
      <c r="BG130" s="101">
        <f t="shared" ref="BG130:BG139" si="11">IF(U130="zákl. přenesená",N130,0)</f>
        <v>0</v>
      </c>
      <c r="BH130" s="101">
        <f t="shared" ref="BH130:BH139" si="12">IF(U130="sníž. přenesená",N130,0)</f>
        <v>0</v>
      </c>
      <c r="BI130" s="101">
        <f t="shared" ref="BI130:BI139" si="13">IF(U130="nulová",N130,0)</f>
        <v>0</v>
      </c>
      <c r="BJ130" s="13" t="s">
        <v>23</v>
      </c>
      <c r="BK130" s="101">
        <f t="shared" ref="BK130:BK139" si="14">ROUND(L130*K130,2)</f>
        <v>0</v>
      </c>
      <c r="BL130" s="13" t="s">
        <v>151</v>
      </c>
      <c r="BM130" s="13" t="s">
        <v>152</v>
      </c>
    </row>
    <row r="131" spans="2:65" s="1" customFormat="1" ht="31.5" customHeight="1" x14ac:dyDescent="0.3">
      <c r="B131" s="30"/>
      <c r="C131" s="157" t="s">
        <v>101</v>
      </c>
      <c r="D131" s="157" t="s">
        <v>147</v>
      </c>
      <c r="E131" s="158" t="s">
        <v>153</v>
      </c>
      <c r="F131" s="235" t="s">
        <v>154</v>
      </c>
      <c r="G131" s="236"/>
      <c r="H131" s="236"/>
      <c r="I131" s="236"/>
      <c r="J131" s="159" t="s">
        <v>150</v>
      </c>
      <c r="K131" s="160">
        <v>8.4</v>
      </c>
      <c r="L131" s="237">
        <v>0</v>
      </c>
      <c r="M131" s="236"/>
      <c r="N131" s="238">
        <f t="shared" si="5"/>
        <v>0</v>
      </c>
      <c r="O131" s="236"/>
      <c r="P131" s="236"/>
      <c r="Q131" s="236"/>
      <c r="R131" s="32"/>
      <c r="T131" s="161" t="s">
        <v>21</v>
      </c>
      <c r="U131" s="39" t="s">
        <v>49</v>
      </c>
      <c r="V131" s="31"/>
      <c r="W131" s="162">
        <f t="shared" si="6"/>
        <v>0</v>
      </c>
      <c r="X131" s="162">
        <v>0</v>
      </c>
      <c r="Y131" s="162">
        <f t="shared" si="7"/>
        <v>0</v>
      </c>
      <c r="Z131" s="162">
        <v>0</v>
      </c>
      <c r="AA131" s="163">
        <f t="shared" si="8"/>
        <v>0</v>
      </c>
      <c r="AR131" s="13" t="s">
        <v>151</v>
      </c>
      <c r="AT131" s="13" t="s">
        <v>147</v>
      </c>
      <c r="AU131" s="13" t="s">
        <v>101</v>
      </c>
      <c r="AY131" s="13" t="s">
        <v>146</v>
      </c>
      <c r="BE131" s="101">
        <f t="shared" si="9"/>
        <v>0</v>
      </c>
      <c r="BF131" s="101">
        <f t="shared" si="10"/>
        <v>0</v>
      </c>
      <c r="BG131" s="101">
        <f t="shared" si="11"/>
        <v>0</v>
      </c>
      <c r="BH131" s="101">
        <f t="shared" si="12"/>
        <v>0</v>
      </c>
      <c r="BI131" s="101">
        <f t="shared" si="13"/>
        <v>0</v>
      </c>
      <c r="BJ131" s="13" t="s">
        <v>23</v>
      </c>
      <c r="BK131" s="101">
        <f t="shared" si="14"/>
        <v>0</v>
      </c>
      <c r="BL131" s="13" t="s">
        <v>151</v>
      </c>
      <c r="BM131" s="13" t="s">
        <v>155</v>
      </c>
    </row>
    <row r="132" spans="2:65" s="1" customFormat="1" ht="31.5" customHeight="1" x14ac:dyDescent="0.3">
      <c r="B132" s="30"/>
      <c r="C132" s="157" t="s">
        <v>156</v>
      </c>
      <c r="D132" s="157" t="s">
        <v>147</v>
      </c>
      <c r="E132" s="158" t="s">
        <v>157</v>
      </c>
      <c r="F132" s="235" t="s">
        <v>158</v>
      </c>
      <c r="G132" s="236"/>
      <c r="H132" s="236"/>
      <c r="I132" s="236"/>
      <c r="J132" s="159" t="s">
        <v>159</v>
      </c>
      <c r="K132" s="160">
        <v>16.8</v>
      </c>
      <c r="L132" s="237">
        <v>0</v>
      </c>
      <c r="M132" s="236"/>
      <c r="N132" s="238">
        <f t="shared" si="5"/>
        <v>0</v>
      </c>
      <c r="O132" s="236"/>
      <c r="P132" s="236"/>
      <c r="Q132" s="236"/>
      <c r="R132" s="32"/>
      <c r="T132" s="161" t="s">
        <v>21</v>
      </c>
      <c r="U132" s="39" t="s">
        <v>49</v>
      </c>
      <c r="V132" s="31"/>
      <c r="W132" s="162">
        <f t="shared" si="6"/>
        <v>0</v>
      </c>
      <c r="X132" s="162">
        <v>8.4000000000000003E-4</v>
      </c>
      <c r="Y132" s="162">
        <f t="shared" si="7"/>
        <v>1.4112000000000001E-2</v>
      </c>
      <c r="Z132" s="162">
        <v>0</v>
      </c>
      <c r="AA132" s="163">
        <f t="shared" si="8"/>
        <v>0</v>
      </c>
      <c r="AR132" s="13" t="s">
        <v>151</v>
      </c>
      <c r="AT132" s="13" t="s">
        <v>147</v>
      </c>
      <c r="AU132" s="13" t="s">
        <v>101</v>
      </c>
      <c r="AY132" s="13" t="s">
        <v>146</v>
      </c>
      <c r="BE132" s="101">
        <f t="shared" si="9"/>
        <v>0</v>
      </c>
      <c r="BF132" s="101">
        <f t="shared" si="10"/>
        <v>0</v>
      </c>
      <c r="BG132" s="101">
        <f t="shared" si="11"/>
        <v>0</v>
      </c>
      <c r="BH132" s="101">
        <f t="shared" si="12"/>
        <v>0</v>
      </c>
      <c r="BI132" s="101">
        <f t="shared" si="13"/>
        <v>0</v>
      </c>
      <c r="BJ132" s="13" t="s">
        <v>23</v>
      </c>
      <c r="BK132" s="101">
        <f t="shared" si="14"/>
        <v>0</v>
      </c>
      <c r="BL132" s="13" t="s">
        <v>151</v>
      </c>
      <c r="BM132" s="13" t="s">
        <v>160</v>
      </c>
    </row>
    <row r="133" spans="2:65" s="1" customFormat="1" ht="31.5" customHeight="1" x14ac:dyDescent="0.3">
      <c r="B133" s="30"/>
      <c r="C133" s="157" t="s">
        <v>151</v>
      </c>
      <c r="D133" s="157" t="s">
        <v>147</v>
      </c>
      <c r="E133" s="158" t="s">
        <v>161</v>
      </c>
      <c r="F133" s="235" t="s">
        <v>162</v>
      </c>
      <c r="G133" s="236"/>
      <c r="H133" s="236"/>
      <c r="I133" s="236"/>
      <c r="J133" s="159" t="s">
        <v>159</v>
      </c>
      <c r="K133" s="160">
        <v>16.8</v>
      </c>
      <c r="L133" s="237">
        <v>0</v>
      </c>
      <c r="M133" s="236"/>
      <c r="N133" s="238">
        <f t="shared" si="5"/>
        <v>0</v>
      </c>
      <c r="O133" s="236"/>
      <c r="P133" s="236"/>
      <c r="Q133" s="236"/>
      <c r="R133" s="32"/>
      <c r="T133" s="161" t="s">
        <v>21</v>
      </c>
      <c r="U133" s="39" t="s">
        <v>49</v>
      </c>
      <c r="V133" s="31"/>
      <c r="W133" s="162">
        <f t="shared" si="6"/>
        <v>0</v>
      </c>
      <c r="X133" s="162">
        <v>0</v>
      </c>
      <c r="Y133" s="162">
        <f t="shared" si="7"/>
        <v>0</v>
      </c>
      <c r="Z133" s="162">
        <v>0</v>
      </c>
      <c r="AA133" s="163">
        <f t="shared" si="8"/>
        <v>0</v>
      </c>
      <c r="AR133" s="13" t="s">
        <v>151</v>
      </c>
      <c r="AT133" s="13" t="s">
        <v>147</v>
      </c>
      <c r="AU133" s="13" t="s">
        <v>101</v>
      </c>
      <c r="AY133" s="13" t="s">
        <v>146</v>
      </c>
      <c r="BE133" s="101">
        <f t="shared" si="9"/>
        <v>0</v>
      </c>
      <c r="BF133" s="101">
        <f t="shared" si="10"/>
        <v>0</v>
      </c>
      <c r="BG133" s="101">
        <f t="shared" si="11"/>
        <v>0</v>
      </c>
      <c r="BH133" s="101">
        <f t="shared" si="12"/>
        <v>0</v>
      </c>
      <c r="BI133" s="101">
        <f t="shared" si="13"/>
        <v>0</v>
      </c>
      <c r="BJ133" s="13" t="s">
        <v>23</v>
      </c>
      <c r="BK133" s="101">
        <f t="shared" si="14"/>
        <v>0</v>
      </c>
      <c r="BL133" s="13" t="s">
        <v>151</v>
      </c>
      <c r="BM133" s="13" t="s">
        <v>163</v>
      </c>
    </row>
    <row r="134" spans="2:65" s="1" customFormat="1" ht="31.5" customHeight="1" x14ac:dyDescent="0.3">
      <c r="B134" s="30"/>
      <c r="C134" s="157" t="s">
        <v>164</v>
      </c>
      <c r="D134" s="157" t="s">
        <v>147</v>
      </c>
      <c r="E134" s="158" t="s">
        <v>165</v>
      </c>
      <c r="F134" s="235" t="s">
        <v>166</v>
      </c>
      <c r="G134" s="236"/>
      <c r="H134" s="236"/>
      <c r="I134" s="236"/>
      <c r="J134" s="159" t="s">
        <v>150</v>
      </c>
      <c r="K134" s="160">
        <v>32.4</v>
      </c>
      <c r="L134" s="237">
        <v>0</v>
      </c>
      <c r="M134" s="236"/>
      <c r="N134" s="238">
        <f t="shared" si="5"/>
        <v>0</v>
      </c>
      <c r="O134" s="236"/>
      <c r="P134" s="236"/>
      <c r="Q134" s="236"/>
      <c r="R134" s="32"/>
      <c r="T134" s="161" t="s">
        <v>21</v>
      </c>
      <c r="U134" s="39" t="s">
        <v>49</v>
      </c>
      <c r="V134" s="31"/>
      <c r="W134" s="162">
        <f t="shared" si="6"/>
        <v>0</v>
      </c>
      <c r="X134" s="162">
        <v>0</v>
      </c>
      <c r="Y134" s="162">
        <f t="shared" si="7"/>
        <v>0</v>
      </c>
      <c r="Z134" s="162">
        <v>0</v>
      </c>
      <c r="AA134" s="163">
        <f t="shared" si="8"/>
        <v>0</v>
      </c>
      <c r="AR134" s="13" t="s">
        <v>151</v>
      </c>
      <c r="AT134" s="13" t="s">
        <v>147</v>
      </c>
      <c r="AU134" s="13" t="s">
        <v>101</v>
      </c>
      <c r="AY134" s="13" t="s">
        <v>146</v>
      </c>
      <c r="BE134" s="101">
        <f t="shared" si="9"/>
        <v>0</v>
      </c>
      <c r="BF134" s="101">
        <f t="shared" si="10"/>
        <v>0</v>
      </c>
      <c r="BG134" s="101">
        <f t="shared" si="11"/>
        <v>0</v>
      </c>
      <c r="BH134" s="101">
        <f t="shared" si="12"/>
        <v>0</v>
      </c>
      <c r="BI134" s="101">
        <f t="shared" si="13"/>
        <v>0</v>
      </c>
      <c r="BJ134" s="13" t="s">
        <v>23</v>
      </c>
      <c r="BK134" s="101">
        <f t="shared" si="14"/>
        <v>0</v>
      </c>
      <c r="BL134" s="13" t="s">
        <v>151</v>
      </c>
      <c r="BM134" s="13" t="s">
        <v>167</v>
      </c>
    </row>
    <row r="135" spans="2:65" s="1" customFormat="1" ht="31.5" customHeight="1" x14ac:dyDescent="0.3">
      <c r="B135" s="30"/>
      <c r="C135" s="157" t="s">
        <v>168</v>
      </c>
      <c r="D135" s="157" t="s">
        <v>147</v>
      </c>
      <c r="E135" s="158" t="s">
        <v>169</v>
      </c>
      <c r="F135" s="235" t="s">
        <v>170</v>
      </c>
      <c r="G135" s="236"/>
      <c r="H135" s="236"/>
      <c r="I135" s="236"/>
      <c r="J135" s="159" t="s">
        <v>150</v>
      </c>
      <c r="K135" s="160">
        <v>6.0000000000000001E-3</v>
      </c>
      <c r="L135" s="237">
        <v>0</v>
      </c>
      <c r="M135" s="236"/>
      <c r="N135" s="238">
        <f t="shared" si="5"/>
        <v>0</v>
      </c>
      <c r="O135" s="236"/>
      <c r="P135" s="236"/>
      <c r="Q135" s="236"/>
      <c r="R135" s="32"/>
      <c r="T135" s="161" t="s">
        <v>21</v>
      </c>
      <c r="U135" s="39" t="s">
        <v>49</v>
      </c>
      <c r="V135" s="31"/>
      <c r="W135" s="162">
        <f t="shared" si="6"/>
        <v>0</v>
      </c>
      <c r="X135" s="162">
        <v>0</v>
      </c>
      <c r="Y135" s="162">
        <f t="shared" si="7"/>
        <v>0</v>
      </c>
      <c r="Z135" s="162">
        <v>0</v>
      </c>
      <c r="AA135" s="163">
        <f t="shared" si="8"/>
        <v>0</v>
      </c>
      <c r="AR135" s="13" t="s">
        <v>151</v>
      </c>
      <c r="AT135" s="13" t="s">
        <v>147</v>
      </c>
      <c r="AU135" s="13" t="s">
        <v>101</v>
      </c>
      <c r="AY135" s="13" t="s">
        <v>146</v>
      </c>
      <c r="BE135" s="101">
        <f t="shared" si="9"/>
        <v>0</v>
      </c>
      <c r="BF135" s="101">
        <f t="shared" si="10"/>
        <v>0</v>
      </c>
      <c r="BG135" s="101">
        <f t="shared" si="11"/>
        <v>0</v>
      </c>
      <c r="BH135" s="101">
        <f t="shared" si="12"/>
        <v>0</v>
      </c>
      <c r="BI135" s="101">
        <f t="shared" si="13"/>
        <v>0</v>
      </c>
      <c r="BJ135" s="13" t="s">
        <v>23</v>
      </c>
      <c r="BK135" s="101">
        <f t="shared" si="14"/>
        <v>0</v>
      </c>
      <c r="BL135" s="13" t="s">
        <v>151</v>
      </c>
      <c r="BM135" s="13" t="s">
        <v>171</v>
      </c>
    </row>
    <row r="136" spans="2:65" s="1" customFormat="1" ht="22.5" customHeight="1" x14ac:dyDescent="0.3">
      <c r="B136" s="30"/>
      <c r="C136" s="157" t="s">
        <v>172</v>
      </c>
      <c r="D136" s="157" t="s">
        <v>147</v>
      </c>
      <c r="E136" s="158" t="s">
        <v>173</v>
      </c>
      <c r="F136" s="235" t="s">
        <v>174</v>
      </c>
      <c r="G136" s="236"/>
      <c r="H136" s="236"/>
      <c r="I136" s="236"/>
      <c r="J136" s="159" t="s">
        <v>150</v>
      </c>
      <c r="K136" s="160">
        <v>6.0000000000000001E-3</v>
      </c>
      <c r="L136" s="237">
        <v>0</v>
      </c>
      <c r="M136" s="236"/>
      <c r="N136" s="238">
        <f t="shared" si="5"/>
        <v>0</v>
      </c>
      <c r="O136" s="236"/>
      <c r="P136" s="236"/>
      <c r="Q136" s="236"/>
      <c r="R136" s="32"/>
      <c r="T136" s="161" t="s">
        <v>21</v>
      </c>
      <c r="U136" s="39" t="s">
        <v>49</v>
      </c>
      <c r="V136" s="31"/>
      <c r="W136" s="162">
        <f t="shared" si="6"/>
        <v>0</v>
      </c>
      <c r="X136" s="162">
        <v>0</v>
      </c>
      <c r="Y136" s="162">
        <f t="shared" si="7"/>
        <v>0</v>
      </c>
      <c r="Z136" s="162">
        <v>0</v>
      </c>
      <c r="AA136" s="163">
        <f t="shared" si="8"/>
        <v>0</v>
      </c>
      <c r="AR136" s="13" t="s">
        <v>151</v>
      </c>
      <c r="AT136" s="13" t="s">
        <v>147</v>
      </c>
      <c r="AU136" s="13" t="s">
        <v>101</v>
      </c>
      <c r="AY136" s="13" t="s">
        <v>146</v>
      </c>
      <c r="BE136" s="101">
        <f t="shared" si="9"/>
        <v>0</v>
      </c>
      <c r="BF136" s="101">
        <f t="shared" si="10"/>
        <v>0</v>
      </c>
      <c r="BG136" s="101">
        <f t="shared" si="11"/>
        <v>0</v>
      </c>
      <c r="BH136" s="101">
        <f t="shared" si="12"/>
        <v>0</v>
      </c>
      <c r="BI136" s="101">
        <f t="shared" si="13"/>
        <v>0</v>
      </c>
      <c r="BJ136" s="13" t="s">
        <v>23</v>
      </c>
      <c r="BK136" s="101">
        <f t="shared" si="14"/>
        <v>0</v>
      </c>
      <c r="BL136" s="13" t="s">
        <v>151</v>
      </c>
      <c r="BM136" s="13" t="s">
        <v>175</v>
      </c>
    </row>
    <row r="137" spans="2:65" s="1" customFormat="1" ht="31.5" customHeight="1" x14ac:dyDescent="0.3">
      <c r="B137" s="30"/>
      <c r="C137" s="157" t="s">
        <v>176</v>
      </c>
      <c r="D137" s="157" t="s">
        <v>147</v>
      </c>
      <c r="E137" s="158" t="s">
        <v>177</v>
      </c>
      <c r="F137" s="235" t="s">
        <v>178</v>
      </c>
      <c r="G137" s="236"/>
      <c r="H137" s="236"/>
      <c r="I137" s="236"/>
      <c r="J137" s="159" t="s">
        <v>150</v>
      </c>
      <c r="K137" s="160">
        <v>6.0000000000000001E-3</v>
      </c>
      <c r="L137" s="237">
        <v>0</v>
      </c>
      <c r="M137" s="236"/>
      <c r="N137" s="238">
        <f t="shared" si="5"/>
        <v>0</v>
      </c>
      <c r="O137" s="236"/>
      <c r="P137" s="236"/>
      <c r="Q137" s="236"/>
      <c r="R137" s="32"/>
      <c r="T137" s="161" t="s">
        <v>21</v>
      </c>
      <c r="U137" s="39" t="s">
        <v>49</v>
      </c>
      <c r="V137" s="31"/>
      <c r="W137" s="162">
        <f t="shared" si="6"/>
        <v>0</v>
      </c>
      <c r="X137" s="162">
        <v>0</v>
      </c>
      <c r="Y137" s="162">
        <f t="shared" si="7"/>
        <v>0</v>
      </c>
      <c r="Z137" s="162">
        <v>0</v>
      </c>
      <c r="AA137" s="163">
        <f t="shared" si="8"/>
        <v>0</v>
      </c>
      <c r="AR137" s="13" t="s">
        <v>151</v>
      </c>
      <c r="AT137" s="13" t="s">
        <v>147</v>
      </c>
      <c r="AU137" s="13" t="s">
        <v>101</v>
      </c>
      <c r="AY137" s="13" t="s">
        <v>146</v>
      </c>
      <c r="BE137" s="101">
        <f t="shared" si="9"/>
        <v>0</v>
      </c>
      <c r="BF137" s="101">
        <f t="shared" si="10"/>
        <v>0</v>
      </c>
      <c r="BG137" s="101">
        <f t="shared" si="11"/>
        <v>0</v>
      </c>
      <c r="BH137" s="101">
        <f t="shared" si="12"/>
        <v>0</v>
      </c>
      <c r="BI137" s="101">
        <f t="shared" si="13"/>
        <v>0</v>
      </c>
      <c r="BJ137" s="13" t="s">
        <v>23</v>
      </c>
      <c r="BK137" s="101">
        <f t="shared" si="14"/>
        <v>0</v>
      </c>
      <c r="BL137" s="13" t="s">
        <v>151</v>
      </c>
      <c r="BM137" s="13" t="s">
        <v>179</v>
      </c>
    </row>
    <row r="138" spans="2:65" s="1" customFormat="1" ht="31.5" customHeight="1" x14ac:dyDescent="0.3">
      <c r="B138" s="30"/>
      <c r="C138" s="157" t="s">
        <v>180</v>
      </c>
      <c r="D138" s="157" t="s">
        <v>147</v>
      </c>
      <c r="E138" s="158" t="s">
        <v>181</v>
      </c>
      <c r="F138" s="235" t="s">
        <v>182</v>
      </c>
      <c r="G138" s="236"/>
      <c r="H138" s="236"/>
      <c r="I138" s="236"/>
      <c r="J138" s="159" t="s">
        <v>183</v>
      </c>
      <c r="K138" s="160">
        <v>1.0999999999999999E-2</v>
      </c>
      <c r="L138" s="237">
        <v>0</v>
      </c>
      <c r="M138" s="236"/>
      <c r="N138" s="238">
        <f t="shared" si="5"/>
        <v>0</v>
      </c>
      <c r="O138" s="236"/>
      <c r="P138" s="236"/>
      <c r="Q138" s="236"/>
      <c r="R138" s="32"/>
      <c r="T138" s="161" t="s">
        <v>21</v>
      </c>
      <c r="U138" s="39" t="s">
        <v>49</v>
      </c>
      <c r="V138" s="31"/>
      <c r="W138" s="162">
        <f t="shared" si="6"/>
        <v>0</v>
      </c>
      <c r="X138" s="162">
        <v>0</v>
      </c>
      <c r="Y138" s="162">
        <f t="shared" si="7"/>
        <v>0</v>
      </c>
      <c r="Z138" s="162">
        <v>0</v>
      </c>
      <c r="AA138" s="163">
        <f t="shared" si="8"/>
        <v>0</v>
      </c>
      <c r="AR138" s="13" t="s">
        <v>151</v>
      </c>
      <c r="AT138" s="13" t="s">
        <v>147</v>
      </c>
      <c r="AU138" s="13" t="s">
        <v>101</v>
      </c>
      <c r="AY138" s="13" t="s">
        <v>146</v>
      </c>
      <c r="BE138" s="101">
        <f t="shared" si="9"/>
        <v>0</v>
      </c>
      <c r="BF138" s="101">
        <f t="shared" si="10"/>
        <v>0</v>
      </c>
      <c r="BG138" s="101">
        <f t="shared" si="11"/>
        <v>0</v>
      </c>
      <c r="BH138" s="101">
        <f t="shared" si="12"/>
        <v>0</v>
      </c>
      <c r="BI138" s="101">
        <f t="shared" si="13"/>
        <v>0</v>
      </c>
      <c r="BJ138" s="13" t="s">
        <v>23</v>
      </c>
      <c r="BK138" s="101">
        <f t="shared" si="14"/>
        <v>0</v>
      </c>
      <c r="BL138" s="13" t="s">
        <v>151</v>
      </c>
      <c r="BM138" s="13" t="s">
        <v>184</v>
      </c>
    </row>
    <row r="139" spans="2:65" s="1" customFormat="1" ht="31.5" customHeight="1" x14ac:dyDescent="0.3">
      <c r="B139" s="30"/>
      <c r="C139" s="157" t="s">
        <v>28</v>
      </c>
      <c r="D139" s="157" t="s">
        <v>147</v>
      </c>
      <c r="E139" s="158" t="s">
        <v>185</v>
      </c>
      <c r="F139" s="235" t="s">
        <v>186</v>
      </c>
      <c r="G139" s="236"/>
      <c r="H139" s="236"/>
      <c r="I139" s="236"/>
      <c r="J139" s="159" t="s">
        <v>150</v>
      </c>
      <c r="K139" s="160">
        <v>29.376000000000001</v>
      </c>
      <c r="L139" s="237">
        <v>0</v>
      </c>
      <c r="M139" s="236"/>
      <c r="N139" s="238">
        <f t="shared" si="5"/>
        <v>0</v>
      </c>
      <c r="O139" s="236"/>
      <c r="P139" s="236"/>
      <c r="Q139" s="236"/>
      <c r="R139" s="32"/>
      <c r="T139" s="161" t="s">
        <v>21</v>
      </c>
      <c r="U139" s="39" t="s">
        <v>49</v>
      </c>
      <c r="V139" s="31"/>
      <c r="W139" s="162">
        <f t="shared" si="6"/>
        <v>0</v>
      </c>
      <c r="X139" s="162">
        <v>0</v>
      </c>
      <c r="Y139" s="162">
        <f t="shared" si="7"/>
        <v>0</v>
      </c>
      <c r="Z139" s="162">
        <v>0</v>
      </c>
      <c r="AA139" s="163">
        <f t="shared" si="8"/>
        <v>0</v>
      </c>
      <c r="AR139" s="13" t="s">
        <v>151</v>
      </c>
      <c r="AT139" s="13" t="s">
        <v>147</v>
      </c>
      <c r="AU139" s="13" t="s">
        <v>101</v>
      </c>
      <c r="AY139" s="13" t="s">
        <v>146</v>
      </c>
      <c r="BE139" s="101">
        <f t="shared" si="9"/>
        <v>0</v>
      </c>
      <c r="BF139" s="101">
        <f t="shared" si="10"/>
        <v>0</v>
      </c>
      <c r="BG139" s="101">
        <f t="shared" si="11"/>
        <v>0</v>
      </c>
      <c r="BH139" s="101">
        <f t="shared" si="12"/>
        <v>0</v>
      </c>
      <c r="BI139" s="101">
        <f t="shared" si="13"/>
        <v>0</v>
      </c>
      <c r="BJ139" s="13" t="s">
        <v>23</v>
      </c>
      <c r="BK139" s="101">
        <f t="shared" si="14"/>
        <v>0</v>
      </c>
      <c r="BL139" s="13" t="s">
        <v>151</v>
      </c>
      <c r="BM139" s="13" t="s">
        <v>187</v>
      </c>
    </row>
    <row r="140" spans="2:65" s="9" customFormat="1" ht="29.85" customHeight="1" x14ac:dyDescent="0.3">
      <c r="B140" s="146"/>
      <c r="C140" s="147"/>
      <c r="D140" s="156" t="s">
        <v>113</v>
      </c>
      <c r="E140" s="156"/>
      <c r="F140" s="156"/>
      <c r="G140" s="156"/>
      <c r="H140" s="156"/>
      <c r="I140" s="156"/>
      <c r="J140" s="156"/>
      <c r="K140" s="156"/>
      <c r="L140" s="156"/>
      <c r="M140" s="156"/>
      <c r="N140" s="249">
        <f>BK140</f>
        <v>0</v>
      </c>
      <c r="O140" s="250"/>
      <c r="P140" s="250"/>
      <c r="Q140" s="250"/>
      <c r="R140" s="149"/>
      <c r="T140" s="150"/>
      <c r="U140" s="147"/>
      <c r="V140" s="147"/>
      <c r="W140" s="151">
        <f>W141</f>
        <v>0</v>
      </c>
      <c r="X140" s="147"/>
      <c r="Y140" s="151">
        <f>Y141</f>
        <v>0</v>
      </c>
      <c r="Z140" s="147"/>
      <c r="AA140" s="152">
        <f>AA141</f>
        <v>0</v>
      </c>
      <c r="AR140" s="153" t="s">
        <v>23</v>
      </c>
      <c r="AT140" s="154" t="s">
        <v>83</v>
      </c>
      <c r="AU140" s="154" t="s">
        <v>23</v>
      </c>
      <c r="AY140" s="153" t="s">
        <v>146</v>
      </c>
      <c r="BK140" s="155">
        <f>BK141</f>
        <v>0</v>
      </c>
    </row>
    <row r="141" spans="2:65" s="1" customFormat="1" ht="57" customHeight="1" x14ac:dyDescent="0.3">
      <c r="B141" s="30"/>
      <c r="C141" s="157" t="s">
        <v>188</v>
      </c>
      <c r="D141" s="157" t="s">
        <v>147</v>
      </c>
      <c r="E141" s="158" t="s">
        <v>189</v>
      </c>
      <c r="F141" s="235" t="s">
        <v>190</v>
      </c>
      <c r="G141" s="236"/>
      <c r="H141" s="236"/>
      <c r="I141" s="236"/>
      <c r="J141" s="159" t="s">
        <v>150</v>
      </c>
      <c r="K141" s="160">
        <v>6.87</v>
      </c>
      <c r="L141" s="237">
        <v>0</v>
      </c>
      <c r="M141" s="236"/>
      <c r="N141" s="238">
        <f>ROUND(L141*K141,2)</f>
        <v>0</v>
      </c>
      <c r="O141" s="236"/>
      <c r="P141" s="236"/>
      <c r="Q141" s="236"/>
      <c r="R141" s="32"/>
      <c r="T141" s="161" t="s">
        <v>21</v>
      </c>
      <c r="U141" s="39" t="s">
        <v>49</v>
      </c>
      <c r="V141" s="31"/>
      <c r="W141" s="162">
        <f>V141*K141</f>
        <v>0</v>
      </c>
      <c r="X141" s="162">
        <v>0</v>
      </c>
      <c r="Y141" s="162">
        <f>X141*K141</f>
        <v>0</v>
      </c>
      <c r="Z141" s="162">
        <v>0</v>
      </c>
      <c r="AA141" s="163">
        <f>Z141*K141</f>
        <v>0</v>
      </c>
      <c r="AR141" s="13" t="s">
        <v>151</v>
      </c>
      <c r="AT141" s="13" t="s">
        <v>147</v>
      </c>
      <c r="AU141" s="13" t="s">
        <v>101</v>
      </c>
      <c r="AY141" s="13" t="s">
        <v>146</v>
      </c>
      <c r="BE141" s="101">
        <f>IF(U141="základní",N141,0)</f>
        <v>0</v>
      </c>
      <c r="BF141" s="101">
        <f>IF(U141="snížená",N141,0)</f>
        <v>0</v>
      </c>
      <c r="BG141" s="101">
        <f>IF(U141="zákl. přenesená",N141,0)</f>
        <v>0</v>
      </c>
      <c r="BH141" s="101">
        <f>IF(U141="sníž. přenesená",N141,0)</f>
        <v>0</v>
      </c>
      <c r="BI141" s="101">
        <f>IF(U141="nulová",N141,0)</f>
        <v>0</v>
      </c>
      <c r="BJ141" s="13" t="s">
        <v>23</v>
      </c>
      <c r="BK141" s="101">
        <f>ROUND(L141*K141,2)</f>
        <v>0</v>
      </c>
      <c r="BL141" s="13" t="s">
        <v>151</v>
      </c>
      <c r="BM141" s="13" t="s">
        <v>191</v>
      </c>
    </row>
    <row r="142" spans="2:65" s="9" customFormat="1" ht="29.85" customHeight="1" x14ac:dyDescent="0.3">
      <c r="B142" s="146"/>
      <c r="C142" s="147"/>
      <c r="D142" s="156" t="s">
        <v>114</v>
      </c>
      <c r="E142" s="156"/>
      <c r="F142" s="156"/>
      <c r="G142" s="156"/>
      <c r="H142" s="156"/>
      <c r="I142" s="156"/>
      <c r="J142" s="156"/>
      <c r="K142" s="156"/>
      <c r="L142" s="156"/>
      <c r="M142" s="156"/>
      <c r="N142" s="249">
        <f>BK142</f>
        <v>0</v>
      </c>
      <c r="O142" s="250"/>
      <c r="P142" s="250"/>
      <c r="Q142" s="250"/>
      <c r="R142" s="149"/>
      <c r="T142" s="150"/>
      <c r="U142" s="147"/>
      <c r="V142" s="147"/>
      <c r="W142" s="151">
        <f>SUM(W143:W147)</f>
        <v>0</v>
      </c>
      <c r="X142" s="147"/>
      <c r="Y142" s="151">
        <f>SUM(Y143:Y147)</f>
        <v>8.7499999999999991E-3</v>
      </c>
      <c r="Z142" s="147"/>
      <c r="AA142" s="152">
        <f>SUM(AA143:AA147)</f>
        <v>0</v>
      </c>
      <c r="AR142" s="153" t="s">
        <v>23</v>
      </c>
      <c r="AT142" s="154" t="s">
        <v>83</v>
      </c>
      <c r="AU142" s="154" t="s">
        <v>23</v>
      </c>
      <c r="AY142" s="153" t="s">
        <v>146</v>
      </c>
      <c r="BK142" s="155">
        <f>SUM(BK143:BK147)</f>
        <v>0</v>
      </c>
    </row>
    <row r="143" spans="2:65" s="1" customFormat="1" ht="44.25" customHeight="1" x14ac:dyDescent="0.3">
      <c r="B143" s="30"/>
      <c r="C143" s="157" t="s">
        <v>192</v>
      </c>
      <c r="D143" s="157" t="s">
        <v>147</v>
      </c>
      <c r="E143" s="158" t="s">
        <v>193</v>
      </c>
      <c r="F143" s="235" t="s">
        <v>194</v>
      </c>
      <c r="G143" s="236"/>
      <c r="H143" s="236"/>
      <c r="I143" s="236"/>
      <c r="J143" s="159" t="s">
        <v>195</v>
      </c>
      <c r="K143" s="160">
        <v>25</v>
      </c>
      <c r="L143" s="237">
        <v>0</v>
      </c>
      <c r="M143" s="236"/>
      <c r="N143" s="238">
        <f>ROUND(L143*K143,2)</f>
        <v>0</v>
      </c>
      <c r="O143" s="236"/>
      <c r="P143" s="236"/>
      <c r="Q143" s="236"/>
      <c r="R143" s="32"/>
      <c r="T143" s="161" t="s">
        <v>21</v>
      </c>
      <c r="U143" s="39" t="s">
        <v>49</v>
      </c>
      <c r="V143" s="31"/>
      <c r="W143" s="162">
        <f>V143*K143</f>
        <v>0</v>
      </c>
      <c r="X143" s="162">
        <v>1.9000000000000001E-4</v>
      </c>
      <c r="Y143" s="162">
        <f>X143*K143</f>
        <v>4.7499999999999999E-3</v>
      </c>
      <c r="Z143" s="162">
        <v>0</v>
      </c>
      <c r="AA143" s="163">
        <f>Z143*K143</f>
        <v>0</v>
      </c>
      <c r="AR143" s="13" t="s">
        <v>151</v>
      </c>
      <c r="AT143" s="13" t="s">
        <v>147</v>
      </c>
      <c r="AU143" s="13" t="s">
        <v>101</v>
      </c>
      <c r="AY143" s="13" t="s">
        <v>146</v>
      </c>
      <c r="BE143" s="101">
        <f>IF(U143="základní",N143,0)</f>
        <v>0</v>
      </c>
      <c r="BF143" s="101">
        <f>IF(U143="snížená",N143,0)</f>
        <v>0</v>
      </c>
      <c r="BG143" s="101">
        <f>IF(U143="zákl. přenesená",N143,0)</f>
        <v>0</v>
      </c>
      <c r="BH143" s="101">
        <f>IF(U143="sníž. přenesená",N143,0)</f>
        <v>0</v>
      </c>
      <c r="BI143" s="101">
        <f>IF(U143="nulová",N143,0)</f>
        <v>0</v>
      </c>
      <c r="BJ143" s="13" t="s">
        <v>23</v>
      </c>
      <c r="BK143" s="101">
        <f>ROUND(L143*K143,2)</f>
        <v>0</v>
      </c>
      <c r="BL143" s="13" t="s">
        <v>151</v>
      </c>
      <c r="BM143" s="13" t="s">
        <v>196</v>
      </c>
    </row>
    <row r="144" spans="2:65" s="1" customFormat="1" ht="31.5" customHeight="1" x14ac:dyDescent="0.3">
      <c r="B144" s="30"/>
      <c r="C144" s="157" t="s">
        <v>197</v>
      </c>
      <c r="D144" s="157" t="s">
        <v>147</v>
      </c>
      <c r="E144" s="158" t="s">
        <v>198</v>
      </c>
      <c r="F144" s="235" t="s">
        <v>199</v>
      </c>
      <c r="G144" s="236"/>
      <c r="H144" s="236"/>
      <c r="I144" s="236"/>
      <c r="J144" s="159" t="s">
        <v>195</v>
      </c>
      <c r="K144" s="160">
        <v>22</v>
      </c>
      <c r="L144" s="237">
        <v>0</v>
      </c>
      <c r="M144" s="236"/>
      <c r="N144" s="238">
        <f>ROUND(L144*K144,2)</f>
        <v>0</v>
      </c>
      <c r="O144" s="236"/>
      <c r="P144" s="236"/>
      <c r="Q144" s="236"/>
      <c r="R144" s="32"/>
      <c r="T144" s="161" t="s">
        <v>21</v>
      </c>
      <c r="U144" s="39" t="s">
        <v>49</v>
      </c>
      <c r="V144" s="31"/>
      <c r="W144" s="162">
        <f>V144*K144</f>
        <v>0</v>
      </c>
      <c r="X144" s="162">
        <v>1.2999999999999999E-4</v>
      </c>
      <c r="Y144" s="162">
        <f>X144*K144</f>
        <v>2.8599999999999997E-3</v>
      </c>
      <c r="Z144" s="162">
        <v>0</v>
      </c>
      <c r="AA144" s="163">
        <f>Z144*K144</f>
        <v>0</v>
      </c>
      <c r="AR144" s="13" t="s">
        <v>151</v>
      </c>
      <c r="AT144" s="13" t="s">
        <v>147</v>
      </c>
      <c r="AU144" s="13" t="s">
        <v>101</v>
      </c>
      <c r="AY144" s="13" t="s">
        <v>146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3" t="s">
        <v>23</v>
      </c>
      <c r="BK144" s="101">
        <f>ROUND(L144*K144,2)</f>
        <v>0</v>
      </c>
      <c r="BL144" s="13" t="s">
        <v>151</v>
      </c>
      <c r="BM144" s="13" t="s">
        <v>200</v>
      </c>
    </row>
    <row r="145" spans="2:65" s="1" customFormat="1" ht="22.5" customHeight="1" x14ac:dyDescent="0.3">
      <c r="B145" s="30"/>
      <c r="C145" s="157" t="s">
        <v>201</v>
      </c>
      <c r="D145" s="157" t="s">
        <v>147</v>
      </c>
      <c r="E145" s="158" t="s">
        <v>202</v>
      </c>
      <c r="F145" s="235" t="s">
        <v>203</v>
      </c>
      <c r="G145" s="236"/>
      <c r="H145" s="236"/>
      <c r="I145" s="236"/>
      <c r="J145" s="159" t="s">
        <v>204</v>
      </c>
      <c r="K145" s="160">
        <v>2</v>
      </c>
      <c r="L145" s="237">
        <v>0</v>
      </c>
      <c r="M145" s="236"/>
      <c r="N145" s="238">
        <f>ROUND(L145*K145,2)</f>
        <v>0</v>
      </c>
      <c r="O145" s="236"/>
      <c r="P145" s="236"/>
      <c r="Q145" s="236"/>
      <c r="R145" s="32"/>
      <c r="T145" s="161" t="s">
        <v>21</v>
      </c>
      <c r="U145" s="39" t="s">
        <v>49</v>
      </c>
      <c r="V145" s="31"/>
      <c r="W145" s="162">
        <f>V145*K145</f>
        <v>0</v>
      </c>
      <c r="X145" s="162">
        <v>1E-4</v>
      </c>
      <c r="Y145" s="162">
        <f>X145*K145</f>
        <v>2.0000000000000001E-4</v>
      </c>
      <c r="Z145" s="162">
        <v>0</v>
      </c>
      <c r="AA145" s="163">
        <f>Z145*K145</f>
        <v>0</v>
      </c>
      <c r="AR145" s="13" t="s">
        <v>151</v>
      </c>
      <c r="AT145" s="13" t="s">
        <v>147</v>
      </c>
      <c r="AU145" s="13" t="s">
        <v>101</v>
      </c>
      <c r="AY145" s="13" t="s">
        <v>146</v>
      </c>
      <c r="BE145" s="101">
        <f>IF(U145="základní",N145,0)</f>
        <v>0</v>
      </c>
      <c r="BF145" s="101">
        <f>IF(U145="snížená",N145,0)</f>
        <v>0</v>
      </c>
      <c r="BG145" s="101">
        <f>IF(U145="zákl. přenesená",N145,0)</f>
        <v>0</v>
      </c>
      <c r="BH145" s="101">
        <f>IF(U145="sníž. přenesená",N145,0)</f>
        <v>0</v>
      </c>
      <c r="BI145" s="101">
        <f>IF(U145="nulová",N145,0)</f>
        <v>0</v>
      </c>
      <c r="BJ145" s="13" t="s">
        <v>23</v>
      </c>
      <c r="BK145" s="101">
        <f>ROUND(L145*K145,2)</f>
        <v>0</v>
      </c>
      <c r="BL145" s="13" t="s">
        <v>151</v>
      </c>
      <c r="BM145" s="13" t="s">
        <v>205</v>
      </c>
    </row>
    <row r="146" spans="2:65" s="1" customFormat="1" ht="22.5" customHeight="1" x14ac:dyDescent="0.3">
      <c r="B146" s="30"/>
      <c r="C146" s="157" t="s">
        <v>9</v>
      </c>
      <c r="D146" s="157" t="s">
        <v>147</v>
      </c>
      <c r="E146" s="158" t="s">
        <v>206</v>
      </c>
      <c r="F146" s="235" t="s">
        <v>207</v>
      </c>
      <c r="G146" s="236"/>
      <c r="H146" s="236"/>
      <c r="I146" s="236"/>
      <c r="J146" s="159" t="s">
        <v>195</v>
      </c>
      <c r="K146" s="160">
        <v>2</v>
      </c>
      <c r="L146" s="237">
        <v>0</v>
      </c>
      <c r="M146" s="236"/>
      <c r="N146" s="238">
        <f>ROUND(L146*K146,2)</f>
        <v>0</v>
      </c>
      <c r="O146" s="236"/>
      <c r="P146" s="236"/>
      <c r="Q146" s="236"/>
      <c r="R146" s="32"/>
      <c r="T146" s="161" t="s">
        <v>21</v>
      </c>
      <c r="U146" s="39" t="s">
        <v>49</v>
      </c>
      <c r="V146" s="31"/>
      <c r="W146" s="162">
        <f>V146*K146</f>
        <v>0</v>
      </c>
      <c r="X146" s="162">
        <v>4.6999999999999999E-4</v>
      </c>
      <c r="Y146" s="162">
        <f>X146*K146</f>
        <v>9.3999999999999997E-4</v>
      </c>
      <c r="Z146" s="162">
        <v>0</v>
      </c>
      <c r="AA146" s="163">
        <f>Z146*K146</f>
        <v>0</v>
      </c>
      <c r="AR146" s="13" t="s">
        <v>151</v>
      </c>
      <c r="AT146" s="13" t="s">
        <v>147</v>
      </c>
      <c r="AU146" s="13" t="s">
        <v>101</v>
      </c>
      <c r="AY146" s="13" t="s">
        <v>146</v>
      </c>
      <c r="BE146" s="101">
        <f>IF(U146="základní",N146,0)</f>
        <v>0</v>
      </c>
      <c r="BF146" s="101">
        <f>IF(U146="snížená",N146,0)</f>
        <v>0</v>
      </c>
      <c r="BG146" s="101">
        <f>IF(U146="zákl. přenesená",N146,0)</f>
        <v>0</v>
      </c>
      <c r="BH146" s="101">
        <f>IF(U146="sníž. přenesená",N146,0)</f>
        <v>0</v>
      </c>
      <c r="BI146" s="101">
        <f>IF(U146="nulová",N146,0)</f>
        <v>0</v>
      </c>
      <c r="BJ146" s="13" t="s">
        <v>23</v>
      </c>
      <c r="BK146" s="101">
        <f>ROUND(L146*K146,2)</f>
        <v>0</v>
      </c>
      <c r="BL146" s="13" t="s">
        <v>151</v>
      </c>
      <c r="BM146" s="13" t="s">
        <v>208</v>
      </c>
    </row>
    <row r="147" spans="2:65" s="1" customFormat="1" ht="31.5" customHeight="1" x14ac:dyDescent="0.3">
      <c r="B147" s="30"/>
      <c r="C147" s="164" t="s">
        <v>209</v>
      </c>
      <c r="D147" s="164" t="s">
        <v>210</v>
      </c>
      <c r="E147" s="165" t="s">
        <v>211</v>
      </c>
      <c r="F147" s="239" t="s">
        <v>212</v>
      </c>
      <c r="G147" s="240"/>
      <c r="H147" s="240"/>
      <c r="I147" s="240"/>
      <c r="J147" s="166" t="s">
        <v>195</v>
      </c>
      <c r="K147" s="167">
        <v>2</v>
      </c>
      <c r="L147" s="241">
        <v>0</v>
      </c>
      <c r="M147" s="240"/>
      <c r="N147" s="242">
        <f>ROUND(L147*K147,2)</f>
        <v>0</v>
      </c>
      <c r="O147" s="236"/>
      <c r="P147" s="236"/>
      <c r="Q147" s="236"/>
      <c r="R147" s="32"/>
      <c r="T147" s="161" t="s">
        <v>21</v>
      </c>
      <c r="U147" s="39" t="s">
        <v>49</v>
      </c>
      <c r="V147" s="31"/>
      <c r="W147" s="162">
        <f>V147*K147</f>
        <v>0</v>
      </c>
      <c r="X147" s="162">
        <v>0</v>
      </c>
      <c r="Y147" s="162">
        <f>X147*K147</f>
        <v>0</v>
      </c>
      <c r="Z147" s="162">
        <v>0</v>
      </c>
      <c r="AA147" s="163">
        <f>Z147*K147</f>
        <v>0</v>
      </c>
      <c r="AR147" s="13" t="s">
        <v>176</v>
      </c>
      <c r="AT147" s="13" t="s">
        <v>210</v>
      </c>
      <c r="AU147" s="13" t="s">
        <v>101</v>
      </c>
      <c r="AY147" s="13" t="s">
        <v>146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3" t="s">
        <v>23</v>
      </c>
      <c r="BK147" s="101">
        <f>ROUND(L147*K147,2)</f>
        <v>0</v>
      </c>
      <c r="BL147" s="13" t="s">
        <v>151</v>
      </c>
      <c r="BM147" s="13" t="s">
        <v>213</v>
      </c>
    </row>
    <row r="148" spans="2:65" s="9" customFormat="1" ht="29.85" customHeight="1" x14ac:dyDescent="0.3">
      <c r="B148" s="146"/>
      <c r="C148" s="147"/>
      <c r="D148" s="156" t="s">
        <v>115</v>
      </c>
      <c r="E148" s="156"/>
      <c r="F148" s="156"/>
      <c r="G148" s="156"/>
      <c r="H148" s="156"/>
      <c r="I148" s="156"/>
      <c r="J148" s="156"/>
      <c r="K148" s="156"/>
      <c r="L148" s="156"/>
      <c r="M148" s="156"/>
      <c r="N148" s="249">
        <f>BK148</f>
        <v>0</v>
      </c>
      <c r="O148" s="250"/>
      <c r="P148" s="250"/>
      <c r="Q148" s="250"/>
      <c r="R148" s="149"/>
      <c r="T148" s="150"/>
      <c r="U148" s="147"/>
      <c r="V148" s="147"/>
      <c r="W148" s="151">
        <f>SUM(W149:W150)</f>
        <v>0</v>
      </c>
      <c r="X148" s="147"/>
      <c r="Y148" s="151">
        <f>SUM(Y149:Y150)</f>
        <v>0</v>
      </c>
      <c r="Z148" s="147"/>
      <c r="AA148" s="152">
        <f>SUM(AA149:AA150)</f>
        <v>0</v>
      </c>
      <c r="AR148" s="153" t="s">
        <v>23</v>
      </c>
      <c r="AT148" s="154" t="s">
        <v>83</v>
      </c>
      <c r="AU148" s="154" t="s">
        <v>23</v>
      </c>
      <c r="AY148" s="153" t="s">
        <v>146</v>
      </c>
      <c r="BK148" s="155">
        <f>SUM(BK149:BK150)</f>
        <v>0</v>
      </c>
    </row>
    <row r="149" spans="2:65" s="1" customFormat="1" ht="31.5" customHeight="1" x14ac:dyDescent="0.3">
      <c r="B149" s="30"/>
      <c r="C149" s="157" t="s">
        <v>214</v>
      </c>
      <c r="D149" s="157" t="s">
        <v>147</v>
      </c>
      <c r="E149" s="158" t="s">
        <v>215</v>
      </c>
      <c r="F149" s="235" t="s">
        <v>216</v>
      </c>
      <c r="G149" s="236"/>
      <c r="H149" s="236"/>
      <c r="I149" s="236"/>
      <c r="J149" s="159" t="s">
        <v>183</v>
      </c>
      <c r="K149" s="160">
        <v>2.3E-2</v>
      </c>
      <c r="L149" s="237">
        <v>0</v>
      </c>
      <c r="M149" s="236"/>
      <c r="N149" s="238">
        <f>ROUND(L149*K149,2)</f>
        <v>0</v>
      </c>
      <c r="O149" s="236"/>
      <c r="P149" s="236"/>
      <c r="Q149" s="236"/>
      <c r="R149" s="32"/>
      <c r="T149" s="161" t="s">
        <v>21</v>
      </c>
      <c r="U149" s="39" t="s">
        <v>49</v>
      </c>
      <c r="V149" s="31"/>
      <c r="W149" s="162">
        <f>V149*K149</f>
        <v>0</v>
      </c>
      <c r="X149" s="162">
        <v>0</v>
      </c>
      <c r="Y149" s="162">
        <f>X149*K149</f>
        <v>0</v>
      </c>
      <c r="Z149" s="162">
        <v>0</v>
      </c>
      <c r="AA149" s="163">
        <f>Z149*K149</f>
        <v>0</v>
      </c>
      <c r="AR149" s="13" t="s">
        <v>151</v>
      </c>
      <c r="AT149" s="13" t="s">
        <v>147</v>
      </c>
      <c r="AU149" s="13" t="s">
        <v>101</v>
      </c>
      <c r="AY149" s="13" t="s">
        <v>146</v>
      </c>
      <c r="BE149" s="101">
        <f>IF(U149="základní",N149,0)</f>
        <v>0</v>
      </c>
      <c r="BF149" s="101">
        <f>IF(U149="snížená",N149,0)</f>
        <v>0</v>
      </c>
      <c r="BG149" s="101">
        <f>IF(U149="zákl. přenesená",N149,0)</f>
        <v>0</v>
      </c>
      <c r="BH149" s="101">
        <f>IF(U149="sníž. přenesená",N149,0)</f>
        <v>0</v>
      </c>
      <c r="BI149" s="101">
        <f>IF(U149="nulová",N149,0)</f>
        <v>0</v>
      </c>
      <c r="BJ149" s="13" t="s">
        <v>23</v>
      </c>
      <c r="BK149" s="101">
        <f>ROUND(L149*K149,2)</f>
        <v>0</v>
      </c>
      <c r="BL149" s="13" t="s">
        <v>151</v>
      </c>
      <c r="BM149" s="13" t="s">
        <v>217</v>
      </c>
    </row>
    <row r="150" spans="2:65" s="1" customFormat="1" ht="44.25" customHeight="1" x14ac:dyDescent="0.3">
      <c r="B150" s="30"/>
      <c r="C150" s="157" t="s">
        <v>218</v>
      </c>
      <c r="D150" s="157" t="s">
        <v>147</v>
      </c>
      <c r="E150" s="158" t="s">
        <v>219</v>
      </c>
      <c r="F150" s="235" t="s">
        <v>220</v>
      </c>
      <c r="G150" s="236"/>
      <c r="H150" s="236"/>
      <c r="I150" s="236"/>
      <c r="J150" s="159" t="s">
        <v>183</v>
      </c>
      <c r="K150" s="160">
        <v>2.3E-2</v>
      </c>
      <c r="L150" s="237">
        <v>0</v>
      </c>
      <c r="M150" s="236"/>
      <c r="N150" s="238">
        <f>ROUND(L150*K150,2)</f>
        <v>0</v>
      </c>
      <c r="O150" s="236"/>
      <c r="P150" s="236"/>
      <c r="Q150" s="236"/>
      <c r="R150" s="32"/>
      <c r="T150" s="161" t="s">
        <v>21</v>
      </c>
      <c r="U150" s="39" t="s">
        <v>49</v>
      </c>
      <c r="V150" s="31"/>
      <c r="W150" s="162">
        <f>V150*K150</f>
        <v>0</v>
      </c>
      <c r="X150" s="162">
        <v>0</v>
      </c>
      <c r="Y150" s="162">
        <f>X150*K150</f>
        <v>0</v>
      </c>
      <c r="Z150" s="162">
        <v>0</v>
      </c>
      <c r="AA150" s="163">
        <f>Z150*K150</f>
        <v>0</v>
      </c>
      <c r="AR150" s="13" t="s">
        <v>151</v>
      </c>
      <c r="AT150" s="13" t="s">
        <v>147</v>
      </c>
      <c r="AU150" s="13" t="s">
        <v>101</v>
      </c>
      <c r="AY150" s="13" t="s">
        <v>146</v>
      </c>
      <c r="BE150" s="101">
        <f>IF(U150="základní",N150,0)</f>
        <v>0</v>
      </c>
      <c r="BF150" s="101">
        <f>IF(U150="snížená",N150,0)</f>
        <v>0</v>
      </c>
      <c r="BG150" s="101">
        <f>IF(U150="zákl. přenesená",N150,0)</f>
        <v>0</v>
      </c>
      <c r="BH150" s="101">
        <f>IF(U150="sníž. přenesená",N150,0)</f>
        <v>0</v>
      </c>
      <c r="BI150" s="101">
        <f>IF(U150="nulová",N150,0)</f>
        <v>0</v>
      </c>
      <c r="BJ150" s="13" t="s">
        <v>23</v>
      </c>
      <c r="BK150" s="101">
        <f>ROUND(L150*K150,2)</f>
        <v>0</v>
      </c>
      <c r="BL150" s="13" t="s">
        <v>151</v>
      </c>
      <c r="BM150" s="13" t="s">
        <v>221</v>
      </c>
    </row>
    <row r="151" spans="2:65" s="9" customFormat="1" ht="37.35" customHeight="1" x14ac:dyDescent="0.35">
      <c r="B151" s="146"/>
      <c r="C151" s="147"/>
      <c r="D151" s="148" t="s">
        <v>116</v>
      </c>
      <c r="E151" s="148"/>
      <c r="F151" s="148"/>
      <c r="G151" s="148"/>
      <c r="H151" s="148"/>
      <c r="I151" s="148"/>
      <c r="J151" s="148"/>
      <c r="K151" s="148"/>
      <c r="L151" s="148"/>
      <c r="M151" s="148"/>
      <c r="N151" s="251">
        <f>BK151</f>
        <v>0</v>
      </c>
      <c r="O151" s="252"/>
      <c r="P151" s="252"/>
      <c r="Q151" s="252"/>
      <c r="R151" s="149"/>
      <c r="T151" s="150"/>
      <c r="U151" s="147"/>
      <c r="V151" s="147"/>
      <c r="W151" s="151">
        <f>W152</f>
        <v>0</v>
      </c>
      <c r="X151" s="147"/>
      <c r="Y151" s="151">
        <f>Y152</f>
        <v>6.7380000000000001E-3</v>
      </c>
      <c r="Z151" s="147"/>
      <c r="AA151" s="152">
        <f>AA152</f>
        <v>0</v>
      </c>
      <c r="AR151" s="153" t="s">
        <v>156</v>
      </c>
      <c r="AT151" s="154" t="s">
        <v>83</v>
      </c>
      <c r="AU151" s="154" t="s">
        <v>84</v>
      </c>
      <c r="AY151" s="153" t="s">
        <v>146</v>
      </c>
      <c r="BK151" s="155">
        <f>BK152</f>
        <v>0</v>
      </c>
    </row>
    <row r="152" spans="2:65" s="9" customFormat="1" ht="19.899999999999999" customHeight="1" x14ac:dyDescent="0.3">
      <c r="B152" s="146"/>
      <c r="C152" s="147"/>
      <c r="D152" s="156" t="s">
        <v>117</v>
      </c>
      <c r="E152" s="156"/>
      <c r="F152" s="156"/>
      <c r="G152" s="156"/>
      <c r="H152" s="156"/>
      <c r="I152" s="156"/>
      <c r="J152" s="156"/>
      <c r="K152" s="156"/>
      <c r="L152" s="156"/>
      <c r="M152" s="156"/>
      <c r="N152" s="247">
        <f>BK152</f>
        <v>0</v>
      </c>
      <c r="O152" s="248"/>
      <c r="P152" s="248"/>
      <c r="Q152" s="248"/>
      <c r="R152" s="149"/>
      <c r="T152" s="150"/>
      <c r="U152" s="147"/>
      <c r="V152" s="147"/>
      <c r="W152" s="151">
        <f>SUM(W153:W164)</f>
        <v>0</v>
      </c>
      <c r="X152" s="147"/>
      <c r="Y152" s="151">
        <f>SUM(Y153:Y164)</f>
        <v>6.7380000000000001E-3</v>
      </c>
      <c r="Z152" s="147"/>
      <c r="AA152" s="152">
        <f>SUM(AA153:AA164)</f>
        <v>0</v>
      </c>
      <c r="AR152" s="153" t="s">
        <v>156</v>
      </c>
      <c r="AT152" s="154" t="s">
        <v>83</v>
      </c>
      <c r="AU152" s="154" t="s">
        <v>23</v>
      </c>
      <c r="AY152" s="153" t="s">
        <v>146</v>
      </c>
      <c r="BK152" s="155">
        <f>SUM(BK153:BK164)</f>
        <v>0</v>
      </c>
    </row>
    <row r="153" spans="2:65" s="1" customFormat="1" ht="44.25" customHeight="1" x14ac:dyDescent="0.3">
      <c r="B153" s="30"/>
      <c r="C153" s="157" t="s">
        <v>222</v>
      </c>
      <c r="D153" s="157" t="s">
        <v>147</v>
      </c>
      <c r="E153" s="158" t="s">
        <v>223</v>
      </c>
      <c r="F153" s="235" t="s">
        <v>224</v>
      </c>
      <c r="G153" s="236"/>
      <c r="H153" s="236"/>
      <c r="I153" s="236"/>
      <c r="J153" s="159" t="s">
        <v>195</v>
      </c>
      <c r="K153" s="160">
        <v>21</v>
      </c>
      <c r="L153" s="237">
        <v>0</v>
      </c>
      <c r="M153" s="236"/>
      <c r="N153" s="238">
        <f t="shared" ref="N153:N164" si="15">ROUND(L153*K153,2)</f>
        <v>0</v>
      </c>
      <c r="O153" s="236"/>
      <c r="P153" s="236"/>
      <c r="Q153" s="236"/>
      <c r="R153" s="32"/>
      <c r="T153" s="161" t="s">
        <v>21</v>
      </c>
      <c r="U153" s="39" t="s">
        <v>49</v>
      </c>
      <c r="V153" s="31"/>
      <c r="W153" s="162">
        <f t="shared" ref="W153:W164" si="16">V153*K153</f>
        <v>0</v>
      </c>
      <c r="X153" s="162">
        <v>0</v>
      </c>
      <c r="Y153" s="162">
        <f t="shared" ref="Y153:Y164" si="17">X153*K153</f>
        <v>0</v>
      </c>
      <c r="Z153" s="162">
        <v>0</v>
      </c>
      <c r="AA153" s="163">
        <f t="shared" ref="AA153:AA164" si="18">Z153*K153</f>
        <v>0</v>
      </c>
      <c r="AR153" s="13" t="s">
        <v>225</v>
      </c>
      <c r="AT153" s="13" t="s">
        <v>147</v>
      </c>
      <c r="AU153" s="13" t="s">
        <v>101</v>
      </c>
      <c r="AY153" s="13" t="s">
        <v>146</v>
      </c>
      <c r="BE153" s="101">
        <f t="shared" ref="BE153:BE164" si="19">IF(U153="základní",N153,0)</f>
        <v>0</v>
      </c>
      <c r="BF153" s="101">
        <f t="shared" ref="BF153:BF164" si="20">IF(U153="snížená",N153,0)</f>
        <v>0</v>
      </c>
      <c r="BG153" s="101">
        <f t="shared" ref="BG153:BG164" si="21">IF(U153="zákl. přenesená",N153,0)</f>
        <v>0</v>
      </c>
      <c r="BH153" s="101">
        <f t="shared" ref="BH153:BH164" si="22">IF(U153="sníž. přenesená",N153,0)</f>
        <v>0</v>
      </c>
      <c r="BI153" s="101">
        <f t="shared" ref="BI153:BI164" si="23">IF(U153="nulová",N153,0)</f>
        <v>0</v>
      </c>
      <c r="BJ153" s="13" t="s">
        <v>23</v>
      </c>
      <c r="BK153" s="101">
        <f t="shared" ref="BK153:BK164" si="24">ROUND(L153*K153,2)</f>
        <v>0</v>
      </c>
      <c r="BL153" s="13" t="s">
        <v>225</v>
      </c>
      <c r="BM153" s="13" t="s">
        <v>226</v>
      </c>
    </row>
    <row r="154" spans="2:65" s="1" customFormat="1" ht="44.25" customHeight="1" x14ac:dyDescent="0.3">
      <c r="B154" s="30"/>
      <c r="C154" s="157" t="s">
        <v>227</v>
      </c>
      <c r="D154" s="157" t="s">
        <v>147</v>
      </c>
      <c r="E154" s="158" t="s">
        <v>228</v>
      </c>
      <c r="F154" s="235" t="s">
        <v>229</v>
      </c>
      <c r="G154" s="236"/>
      <c r="H154" s="236"/>
      <c r="I154" s="236"/>
      <c r="J154" s="159" t="s">
        <v>204</v>
      </c>
      <c r="K154" s="160">
        <v>7</v>
      </c>
      <c r="L154" s="237">
        <v>0</v>
      </c>
      <c r="M154" s="236"/>
      <c r="N154" s="238">
        <f t="shared" si="15"/>
        <v>0</v>
      </c>
      <c r="O154" s="236"/>
      <c r="P154" s="236"/>
      <c r="Q154" s="236"/>
      <c r="R154" s="32"/>
      <c r="T154" s="161" t="s">
        <v>21</v>
      </c>
      <c r="U154" s="39" t="s">
        <v>49</v>
      </c>
      <c r="V154" s="31"/>
      <c r="W154" s="162">
        <f t="shared" si="16"/>
        <v>0</v>
      </c>
      <c r="X154" s="162">
        <v>0</v>
      </c>
      <c r="Y154" s="162">
        <f t="shared" si="17"/>
        <v>0</v>
      </c>
      <c r="Z154" s="162">
        <v>0</v>
      </c>
      <c r="AA154" s="163">
        <f t="shared" si="18"/>
        <v>0</v>
      </c>
      <c r="AR154" s="13" t="s">
        <v>225</v>
      </c>
      <c r="AT154" s="13" t="s">
        <v>147</v>
      </c>
      <c r="AU154" s="13" t="s">
        <v>101</v>
      </c>
      <c r="AY154" s="13" t="s">
        <v>146</v>
      </c>
      <c r="BE154" s="101">
        <f t="shared" si="19"/>
        <v>0</v>
      </c>
      <c r="BF154" s="101">
        <f t="shared" si="20"/>
        <v>0</v>
      </c>
      <c r="BG154" s="101">
        <f t="shared" si="21"/>
        <v>0</v>
      </c>
      <c r="BH154" s="101">
        <f t="shared" si="22"/>
        <v>0</v>
      </c>
      <c r="BI154" s="101">
        <f t="shared" si="23"/>
        <v>0</v>
      </c>
      <c r="BJ154" s="13" t="s">
        <v>23</v>
      </c>
      <c r="BK154" s="101">
        <f t="shared" si="24"/>
        <v>0</v>
      </c>
      <c r="BL154" s="13" t="s">
        <v>225</v>
      </c>
      <c r="BM154" s="13" t="s">
        <v>230</v>
      </c>
    </row>
    <row r="155" spans="2:65" s="1" customFormat="1" ht="31.5" customHeight="1" x14ac:dyDescent="0.3">
      <c r="B155" s="30"/>
      <c r="C155" s="164" t="s">
        <v>8</v>
      </c>
      <c r="D155" s="164" t="s">
        <v>210</v>
      </c>
      <c r="E155" s="165" t="s">
        <v>231</v>
      </c>
      <c r="F155" s="239" t="s">
        <v>232</v>
      </c>
      <c r="G155" s="240"/>
      <c r="H155" s="240"/>
      <c r="I155" s="240"/>
      <c r="J155" s="166" t="s">
        <v>195</v>
      </c>
      <c r="K155" s="167">
        <v>22</v>
      </c>
      <c r="L155" s="241">
        <v>0</v>
      </c>
      <c r="M155" s="240"/>
      <c r="N155" s="242">
        <f t="shared" si="15"/>
        <v>0</v>
      </c>
      <c r="O155" s="236"/>
      <c r="P155" s="236"/>
      <c r="Q155" s="236"/>
      <c r="R155" s="32"/>
      <c r="T155" s="161" t="s">
        <v>21</v>
      </c>
      <c r="U155" s="39" t="s">
        <v>49</v>
      </c>
      <c r="V155" s="31"/>
      <c r="W155" s="162">
        <f t="shared" si="16"/>
        <v>0</v>
      </c>
      <c r="X155" s="162">
        <v>2.7999999999999998E-4</v>
      </c>
      <c r="Y155" s="162">
        <f t="shared" si="17"/>
        <v>6.1599999999999997E-3</v>
      </c>
      <c r="Z155" s="162">
        <v>0</v>
      </c>
      <c r="AA155" s="163">
        <f t="shared" si="18"/>
        <v>0</v>
      </c>
      <c r="AR155" s="13" t="s">
        <v>233</v>
      </c>
      <c r="AT155" s="13" t="s">
        <v>210</v>
      </c>
      <c r="AU155" s="13" t="s">
        <v>101</v>
      </c>
      <c r="AY155" s="13" t="s">
        <v>146</v>
      </c>
      <c r="BE155" s="101">
        <f t="shared" si="19"/>
        <v>0</v>
      </c>
      <c r="BF155" s="101">
        <f t="shared" si="20"/>
        <v>0</v>
      </c>
      <c r="BG155" s="101">
        <f t="shared" si="21"/>
        <v>0</v>
      </c>
      <c r="BH155" s="101">
        <f t="shared" si="22"/>
        <v>0</v>
      </c>
      <c r="BI155" s="101">
        <f t="shared" si="23"/>
        <v>0</v>
      </c>
      <c r="BJ155" s="13" t="s">
        <v>23</v>
      </c>
      <c r="BK155" s="101">
        <f t="shared" si="24"/>
        <v>0</v>
      </c>
      <c r="BL155" s="13" t="s">
        <v>233</v>
      </c>
      <c r="BM155" s="13" t="s">
        <v>234</v>
      </c>
    </row>
    <row r="156" spans="2:65" s="1" customFormat="1" ht="22.5" customHeight="1" x14ac:dyDescent="0.3">
      <c r="B156" s="30"/>
      <c r="C156" s="164" t="s">
        <v>235</v>
      </c>
      <c r="D156" s="164" t="s">
        <v>210</v>
      </c>
      <c r="E156" s="165" t="s">
        <v>236</v>
      </c>
      <c r="F156" s="239" t="s">
        <v>237</v>
      </c>
      <c r="G156" s="240"/>
      <c r="H156" s="240"/>
      <c r="I156" s="240"/>
      <c r="J156" s="166" t="s">
        <v>204</v>
      </c>
      <c r="K156" s="167">
        <v>5</v>
      </c>
      <c r="L156" s="241">
        <v>0</v>
      </c>
      <c r="M156" s="240"/>
      <c r="N156" s="242">
        <f t="shared" si="15"/>
        <v>0</v>
      </c>
      <c r="O156" s="236"/>
      <c r="P156" s="236"/>
      <c r="Q156" s="236"/>
      <c r="R156" s="32"/>
      <c r="T156" s="161" t="s">
        <v>21</v>
      </c>
      <c r="U156" s="39" t="s">
        <v>49</v>
      </c>
      <c r="V156" s="31"/>
      <c r="W156" s="162">
        <f t="shared" si="16"/>
        <v>0</v>
      </c>
      <c r="X156" s="162">
        <v>5.0000000000000002E-5</v>
      </c>
      <c r="Y156" s="162">
        <f t="shared" si="17"/>
        <v>2.5000000000000001E-4</v>
      </c>
      <c r="Z156" s="162">
        <v>0</v>
      </c>
      <c r="AA156" s="163">
        <f t="shared" si="18"/>
        <v>0</v>
      </c>
      <c r="AR156" s="13" t="s">
        <v>233</v>
      </c>
      <c r="AT156" s="13" t="s">
        <v>210</v>
      </c>
      <c r="AU156" s="13" t="s">
        <v>101</v>
      </c>
      <c r="AY156" s="13" t="s">
        <v>146</v>
      </c>
      <c r="BE156" s="101">
        <f t="shared" si="19"/>
        <v>0</v>
      </c>
      <c r="BF156" s="101">
        <f t="shared" si="20"/>
        <v>0</v>
      </c>
      <c r="BG156" s="101">
        <f t="shared" si="21"/>
        <v>0</v>
      </c>
      <c r="BH156" s="101">
        <f t="shared" si="22"/>
        <v>0</v>
      </c>
      <c r="BI156" s="101">
        <f t="shared" si="23"/>
        <v>0</v>
      </c>
      <c r="BJ156" s="13" t="s">
        <v>23</v>
      </c>
      <c r="BK156" s="101">
        <f t="shared" si="24"/>
        <v>0</v>
      </c>
      <c r="BL156" s="13" t="s">
        <v>233</v>
      </c>
      <c r="BM156" s="13" t="s">
        <v>238</v>
      </c>
    </row>
    <row r="157" spans="2:65" s="1" customFormat="1" ht="22.5" customHeight="1" x14ac:dyDescent="0.3">
      <c r="B157" s="30"/>
      <c r="C157" s="164" t="s">
        <v>239</v>
      </c>
      <c r="D157" s="164" t="s">
        <v>210</v>
      </c>
      <c r="E157" s="165" t="s">
        <v>240</v>
      </c>
      <c r="F157" s="239" t="s">
        <v>241</v>
      </c>
      <c r="G157" s="240"/>
      <c r="H157" s="240"/>
      <c r="I157" s="240"/>
      <c r="J157" s="166" t="s">
        <v>204</v>
      </c>
      <c r="K157" s="167">
        <v>1</v>
      </c>
      <c r="L157" s="241">
        <v>0</v>
      </c>
      <c r="M157" s="240"/>
      <c r="N157" s="242">
        <f t="shared" si="15"/>
        <v>0</v>
      </c>
      <c r="O157" s="236"/>
      <c r="P157" s="236"/>
      <c r="Q157" s="236"/>
      <c r="R157" s="32"/>
      <c r="T157" s="161" t="s">
        <v>21</v>
      </c>
      <c r="U157" s="39" t="s">
        <v>49</v>
      </c>
      <c r="V157" s="31"/>
      <c r="W157" s="162">
        <f t="shared" si="16"/>
        <v>0</v>
      </c>
      <c r="X157" s="162">
        <v>8.7999999999999998E-5</v>
      </c>
      <c r="Y157" s="162">
        <f t="shared" si="17"/>
        <v>8.7999999999999998E-5</v>
      </c>
      <c r="Z157" s="162">
        <v>0</v>
      </c>
      <c r="AA157" s="163">
        <f t="shared" si="18"/>
        <v>0</v>
      </c>
      <c r="AR157" s="13" t="s">
        <v>233</v>
      </c>
      <c r="AT157" s="13" t="s">
        <v>210</v>
      </c>
      <c r="AU157" s="13" t="s">
        <v>101</v>
      </c>
      <c r="AY157" s="13" t="s">
        <v>146</v>
      </c>
      <c r="BE157" s="101">
        <f t="shared" si="19"/>
        <v>0</v>
      </c>
      <c r="BF157" s="101">
        <f t="shared" si="20"/>
        <v>0</v>
      </c>
      <c r="BG157" s="101">
        <f t="shared" si="21"/>
        <v>0</v>
      </c>
      <c r="BH157" s="101">
        <f t="shared" si="22"/>
        <v>0</v>
      </c>
      <c r="BI157" s="101">
        <f t="shared" si="23"/>
        <v>0</v>
      </c>
      <c r="BJ157" s="13" t="s">
        <v>23</v>
      </c>
      <c r="BK157" s="101">
        <f t="shared" si="24"/>
        <v>0</v>
      </c>
      <c r="BL157" s="13" t="s">
        <v>233</v>
      </c>
      <c r="BM157" s="13" t="s">
        <v>242</v>
      </c>
    </row>
    <row r="158" spans="2:65" s="1" customFormat="1" ht="31.5" customHeight="1" x14ac:dyDescent="0.3">
      <c r="B158" s="30"/>
      <c r="C158" s="164" t="s">
        <v>243</v>
      </c>
      <c r="D158" s="164" t="s">
        <v>210</v>
      </c>
      <c r="E158" s="165" t="s">
        <v>244</v>
      </c>
      <c r="F158" s="239" t="s">
        <v>245</v>
      </c>
      <c r="G158" s="240"/>
      <c r="H158" s="240"/>
      <c r="I158" s="240"/>
      <c r="J158" s="166" t="s">
        <v>204</v>
      </c>
      <c r="K158" s="167">
        <v>1</v>
      </c>
      <c r="L158" s="241">
        <v>0</v>
      </c>
      <c r="M158" s="240"/>
      <c r="N158" s="242">
        <f t="shared" si="15"/>
        <v>0</v>
      </c>
      <c r="O158" s="236"/>
      <c r="P158" s="236"/>
      <c r="Q158" s="236"/>
      <c r="R158" s="32"/>
      <c r="T158" s="161" t="s">
        <v>21</v>
      </c>
      <c r="U158" s="39" t="s">
        <v>49</v>
      </c>
      <c r="V158" s="31"/>
      <c r="W158" s="162">
        <f t="shared" si="16"/>
        <v>0</v>
      </c>
      <c r="X158" s="162">
        <v>0</v>
      </c>
      <c r="Y158" s="162">
        <f t="shared" si="17"/>
        <v>0</v>
      </c>
      <c r="Z158" s="162">
        <v>0</v>
      </c>
      <c r="AA158" s="163">
        <f t="shared" si="18"/>
        <v>0</v>
      </c>
      <c r="AR158" s="13" t="s">
        <v>233</v>
      </c>
      <c r="AT158" s="13" t="s">
        <v>210</v>
      </c>
      <c r="AU158" s="13" t="s">
        <v>101</v>
      </c>
      <c r="AY158" s="13" t="s">
        <v>146</v>
      </c>
      <c r="BE158" s="101">
        <f t="shared" si="19"/>
        <v>0</v>
      </c>
      <c r="BF158" s="101">
        <f t="shared" si="20"/>
        <v>0</v>
      </c>
      <c r="BG158" s="101">
        <f t="shared" si="21"/>
        <v>0</v>
      </c>
      <c r="BH158" s="101">
        <f t="shared" si="22"/>
        <v>0</v>
      </c>
      <c r="BI158" s="101">
        <f t="shared" si="23"/>
        <v>0</v>
      </c>
      <c r="BJ158" s="13" t="s">
        <v>23</v>
      </c>
      <c r="BK158" s="101">
        <f t="shared" si="24"/>
        <v>0</v>
      </c>
      <c r="BL158" s="13" t="s">
        <v>233</v>
      </c>
      <c r="BM158" s="13" t="s">
        <v>246</v>
      </c>
    </row>
    <row r="159" spans="2:65" s="1" customFormat="1" ht="44.25" customHeight="1" x14ac:dyDescent="0.3">
      <c r="B159" s="30"/>
      <c r="C159" s="157" t="s">
        <v>247</v>
      </c>
      <c r="D159" s="157" t="s">
        <v>147</v>
      </c>
      <c r="E159" s="158" t="s">
        <v>248</v>
      </c>
      <c r="F159" s="235" t="s">
        <v>249</v>
      </c>
      <c r="G159" s="236"/>
      <c r="H159" s="236"/>
      <c r="I159" s="236"/>
      <c r="J159" s="159" t="s">
        <v>204</v>
      </c>
      <c r="K159" s="160">
        <v>1</v>
      </c>
      <c r="L159" s="237">
        <v>0</v>
      </c>
      <c r="M159" s="236"/>
      <c r="N159" s="238">
        <f t="shared" si="15"/>
        <v>0</v>
      </c>
      <c r="O159" s="236"/>
      <c r="P159" s="236"/>
      <c r="Q159" s="236"/>
      <c r="R159" s="32"/>
      <c r="T159" s="161" t="s">
        <v>21</v>
      </c>
      <c r="U159" s="39" t="s">
        <v>49</v>
      </c>
      <c r="V159" s="31"/>
      <c r="W159" s="162">
        <f t="shared" si="16"/>
        <v>0</v>
      </c>
      <c r="X159" s="162">
        <v>0</v>
      </c>
      <c r="Y159" s="162">
        <f t="shared" si="17"/>
        <v>0</v>
      </c>
      <c r="Z159" s="162">
        <v>0</v>
      </c>
      <c r="AA159" s="163">
        <f t="shared" si="18"/>
        <v>0</v>
      </c>
      <c r="AR159" s="13" t="s">
        <v>225</v>
      </c>
      <c r="AT159" s="13" t="s">
        <v>147</v>
      </c>
      <c r="AU159" s="13" t="s">
        <v>101</v>
      </c>
      <c r="AY159" s="13" t="s">
        <v>146</v>
      </c>
      <c r="BE159" s="101">
        <f t="shared" si="19"/>
        <v>0</v>
      </c>
      <c r="BF159" s="101">
        <f t="shared" si="20"/>
        <v>0</v>
      </c>
      <c r="BG159" s="101">
        <f t="shared" si="21"/>
        <v>0</v>
      </c>
      <c r="BH159" s="101">
        <f t="shared" si="22"/>
        <v>0</v>
      </c>
      <c r="BI159" s="101">
        <f t="shared" si="23"/>
        <v>0</v>
      </c>
      <c r="BJ159" s="13" t="s">
        <v>23</v>
      </c>
      <c r="BK159" s="101">
        <f t="shared" si="24"/>
        <v>0</v>
      </c>
      <c r="BL159" s="13" t="s">
        <v>225</v>
      </c>
      <c r="BM159" s="13" t="s">
        <v>250</v>
      </c>
    </row>
    <row r="160" spans="2:65" s="1" customFormat="1" ht="44.25" customHeight="1" x14ac:dyDescent="0.3">
      <c r="B160" s="30"/>
      <c r="C160" s="164" t="s">
        <v>251</v>
      </c>
      <c r="D160" s="164" t="s">
        <v>210</v>
      </c>
      <c r="E160" s="165" t="s">
        <v>252</v>
      </c>
      <c r="F160" s="239" t="s">
        <v>253</v>
      </c>
      <c r="G160" s="240"/>
      <c r="H160" s="240"/>
      <c r="I160" s="240"/>
      <c r="J160" s="166" t="s">
        <v>204</v>
      </c>
      <c r="K160" s="167">
        <v>1</v>
      </c>
      <c r="L160" s="241">
        <v>0</v>
      </c>
      <c r="M160" s="240"/>
      <c r="N160" s="242">
        <f t="shared" si="15"/>
        <v>0</v>
      </c>
      <c r="O160" s="236"/>
      <c r="P160" s="236"/>
      <c r="Q160" s="236"/>
      <c r="R160" s="32"/>
      <c r="T160" s="161" t="s">
        <v>21</v>
      </c>
      <c r="U160" s="39" t="s">
        <v>49</v>
      </c>
      <c r="V160" s="31"/>
      <c r="W160" s="162">
        <f t="shared" si="16"/>
        <v>0</v>
      </c>
      <c r="X160" s="162">
        <v>0</v>
      </c>
      <c r="Y160" s="162">
        <f t="shared" si="17"/>
        <v>0</v>
      </c>
      <c r="Z160" s="162">
        <v>0</v>
      </c>
      <c r="AA160" s="163">
        <f t="shared" si="18"/>
        <v>0</v>
      </c>
      <c r="AR160" s="13" t="s">
        <v>254</v>
      </c>
      <c r="AT160" s="13" t="s">
        <v>210</v>
      </c>
      <c r="AU160" s="13" t="s">
        <v>101</v>
      </c>
      <c r="AY160" s="13" t="s">
        <v>146</v>
      </c>
      <c r="BE160" s="101">
        <f t="shared" si="19"/>
        <v>0</v>
      </c>
      <c r="BF160" s="101">
        <f t="shared" si="20"/>
        <v>0</v>
      </c>
      <c r="BG160" s="101">
        <f t="shared" si="21"/>
        <v>0</v>
      </c>
      <c r="BH160" s="101">
        <f t="shared" si="22"/>
        <v>0</v>
      </c>
      <c r="BI160" s="101">
        <f t="shared" si="23"/>
        <v>0</v>
      </c>
      <c r="BJ160" s="13" t="s">
        <v>23</v>
      </c>
      <c r="BK160" s="101">
        <f t="shared" si="24"/>
        <v>0</v>
      </c>
      <c r="BL160" s="13" t="s">
        <v>225</v>
      </c>
      <c r="BM160" s="13" t="s">
        <v>255</v>
      </c>
    </row>
    <row r="161" spans="2:65" s="1" customFormat="1" ht="22.5" customHeight="1" x14ac:dyDescent="0.3">
      <c r="B161" s="30"/>
      <c r="C161" s="157" t="s">
        <v>256</v>
      </c>
      <c r="D161" s="157" t="s">
        <v>147</v>
      </c>
      <c r="E161" s="158" t="s">
        <v>257</v>
      </c>
      <c r="F161" s="235" t="s">
        <v>258</v>
      </c>
      <c r="G161" s="236"/>
      <c r="H161" s="236"/>
      <c r="I161" s="236"/>
      <c r="J161" s="159" t="s">
        <v>204</v>
      </c>
      <c r="K161" s="160">
        <v>1</v>
      </c>
      <c r="L161" s="237">
        <v>0</v>
      </c>
      <c r="M161" s="236"/>
      <c r="N161" s="238">
        <f t="shared" si="15"/>
        <v>0</v>
      </c>
      <c r="O161" s="236"/>
      <c r="P161" s="236"/>
      <c r="Q161" s="236"/>
      <c r="R161" s="32"/>
      <c r="T161" s="161" t="s">
        <v>21</v>
      </c>
      <c r="U161" s="39" t="s">
        <v>49</v>
      </c>
      <c r="V161" s="31"/>
      <c r="W161" s="162">
        <f t="shared" si="16"/>
        <v>0</v>
      </c>
      <c r="X161" s="162">
        <v>2.4000000000000001E-4</v>
      </c>
      <c r="Y161" s="162">
        <f t="shared" si="17"/>
        <v>2.4000000000000001E-4</v>
      </c>
      <c r="Z161" s="162">
        <v>0</v>
      </c>
      <c r="AA161" s="163">
        <f t="shared" si="18"/>
        <v>0</v>
      </c>
      <c r="AR161" s="13" t="s">
        <v>225</v>
      </c>
      <c r="AT161" s="13" t="s">
        <v>147</v>
      </c>
      <c r="AU161" s="13" t="s">
        <v>101</v>
      </c>
      <c r="AY161" s="13" t="s">
        <v>146</v>
      </c>
      <c r="BE161" s="101">
        <f t="shared" si="19"/>
        <v>0</v>
      </c>
      <c r="BF161" s="101">
        <f t="shared" si="20"/>
        <v>0</v>
      </c>
      <c r="BG161" s="101">
        <f t="shared" si="21"/>
        <v>0</v>
      </c>
      <c r="BH161" s="101">
        <f t="shared" si="22"/>
        <v>0</v>
      </c>
      <c r="BI161" s="101">
        <f t="shared" si="23"/>
        <v>0</v>
      </c>
      <c r="BJ161" s="13" t="s">
        <v>23</v>
      </c>
      <c r="BK161" s="101">
        <f t="shared" si="24"/>
        <v>0</v>
      </c>
      <c r="BL161" s="13" t="s">
        <v>225</v>
      </c>
      <c r="BM161" s="13" t="s">
        <v>259</v>
      </c>
    </row>
    <row r="162" spans="2:65" s="1" customFormat="1" ht="44.25" customHeight="1" x14ac:dyDescent="0.3">
      <c r="B162" s="30"/>
      <c r="C162" s="164" t="s">
        <v>260</v>
      </c>
      <c r="D162" s="164" t="s">
        <v>210</v>
      </c>
      <c r="E162" s="165" t="s">
        <v>261</v>
      </c>
      <c r="F162" s="239" t="s">
        <v>262</v>
      </c>
      <c r="G162" s="240"/>
      <c r="H162" s="240"/>
      <c r="I162" s="240"/>
      <c r="J162" s="166" t="s">
        <v>204</v>
      </c>
      <c r="K162" s="167">
        <v>1</v>
      </c>
      <c r="L162" s="241">
        <v>0</v>
      </c>
      <c r="M162" s="240"/>
      <c r="N162" s="242">
        <f t="shared" si="15"/>
        <v>0</v>
      </c>
      <c r="O162" s="236"/>
      <c r="P162" s="236"/>
      <c r="Q162" s="236"/>
      <c r="R162" s="32"/>
      <c r="T162" s="161" t="s">
        <v>21</v>
      </c>
      <c r="U162" s="39" t="s">
        <v>49</v>
      </c>
      <c r="V162" s="31"/>
      <c r="W162" s="162">
        <f t="shared" si="16"/>
        <v>0</v>
      </c>
      <c r="X162" s="162">
        <v>0</v>
      </c>
      <c r="Y162" s="162">
        <f t="shared" si="17"/>
        <v>0</v>
      </c>
      <c r="Z162" s="162">
        <v>0</v>
      </c>
      <c r="AA162" s="163">
        <f t="shared" si="18"/>
        <v>0</v>
      </c>
      <c r="AR162" s="13" t="s">
        <v>254</v>
      </c>
      <c r="AT162" s="13" t="s">
        <v>210</v>
      </c>
      <c r="AU162" s="13" t="s">
        <v>101</v>
      </c>
      <c r="AY162" s="13" t="s">
        <v>146</v>
      </c>
      <c r="BE162" s="101">
        <f t="shared" si="19"/>
        <v>0</v>
      </c>
      <c r="BF162" s="101">
        <f t="shared" si="20"/>
        <v>0</v>
      </c>
      <c r="BG162" s="101">
        <f t="shared" si="21"/>
        <v>0</v>
      </c>
      <c r="BH162" s="101">
        <f t="shared" si="22"/>
        <v>0</v>
      </c>
      <c r="BI162" s="101">
        <f t="shared" si="23"/>
        <v>0</v>
      </c>
      <c r="BJ162" s="13" t="s">
        <v>23</v>
      </c>
      <c r="BK162" s="101">
        <f t="shared" si="24"/>
        <v>0</v>
      </c>
      <c r="BL162" s="13" t="s">
        <v>225</v>
      </c>
      <c r="BM162" s="13" t="s">
        <v>263</v>
      </c>
    </row>
    <row r="163" spans="2:65" s="1" customFormat="1" ht="44.25" customHeight="1" x14ac:dyDescent="0.3">
      <c r="B163" s="30"/>
      <c r="C163" s="157" t="s">
        <v>264</v>
      </c>
      <c r="D163" s="157" t="s">
        <v>147</v>
      </c>
      <c r="E163" s="158" t="s">
        <v>265</v>
      </c>
      <c r="F163" s="235" t="s">
        <v>266</v>
      </c>
      <c r="G163" s="236"/>
      <c r="H163" s="236"/>
      <c r="I163" s="236"/>
      <c r="J163" s="159" t="s">
        <v>195</v>
      </c>
      <c r="K163" s="160">
        <v>20</v>
      </c>
      <c r="L163" s="237">
        <v>0</v>
      </c>
      <c r="M163" s="236"/>
      <c r="N163" s="238">
        <f t="shared" si="15"/>
        <v>0</v>
      </c>
      <c r="O163" s="236"/>
      <c r="P163" s="236"/>
      <c r="Q163" s="236"/>
      <c r="R163" s="32"/>
      <c r="T163" s="161" t="s">
        <v>21</v>
      </c>
      <c r="U163" s="39" t="s">
        <v>49</v>
      </c>
      <c r="V163" s="31"/>
      <c r="W163" s="162">
        <f t="shared" si="16"/>
        <v>0</v>
      </c>
      <c r="X163" s="162">
        <v>0</v>
      </c>
      <c r="Y163" s="162">
        <f t="shared" si="17"/>
        <v>0</v>
      </c>
      <c r="Z163" s="162">
        <v>0</v>
      </c>
      <c r="AA163" s="163">
        <f t="shared" si="18"/>
        <v>0</v>
      </c>
      <c r="AR163" s="13" t="s">
        <v>225</v>
      </c>
      <c r="AT163" s="13" t="s">
        <v>147</v>
      </c>
      <c r="AU163" s="13" t="s">
        <v>101</v>
      </c>
      <c r="AY163" s="13" t="s">
        <v>146</v>
      </c>
      <c r="BE163" s="101">
        <f t="shared" si="19"/>
        <v>0</v>
      </c>
      <c r="BF163" s="101">
        <f t="shared" si="20"/>
        <v>0</v>
      </c>
      <c r="BG163" s="101">
        <f t="shared" si="21"/>
        <v>0</v>
      </c>
      <c r="BH163" s="101">
        <f t="shared" si="22"/>
        <v>0</v>
      </c>
      <c r="BI163" s="101">
        <f t="shared" si="23"/>
        <v>0</v>
      </c>
      <c r="BJ163" s="13" t="s">
        <v>23</v>
      </c>
      <c r="BK163" s="101">
        <f t="shared" si="24"/>
        <v>0</v>
      </c>
      <c r="BL163" s="13" t="s">
        <v>225</v>
      </c>
      <c r="BM163" s="13" t="s">
        <v>267</v>
      </c>
    </row>
    <row r="164" spans="2:65" s="1" customFormat="1" ht="31.5" customHeight="1" x14ac:dyDescent="0.3">
      <c r="B164" s="30"/>
      <c r="C164" s="157" t="s">
        <v>268</v>
      </c>
      <c r="D164" s="157" t="s">
        <v>147</v>
      </c>
      <c r="E164" s="158" t="s">
        <v>269</v>
      </c>
      <c r="F164" s="235" t="s">
        <v>270</v>
      </c>
      <c r="G164" s="236"/>
      <c r="H164" s="236"/>
      <c r="I164" s="236"/>
      <c r="J164" s="159" t="s">
        <v>195</v>
      </c>
      <c r="K164" s="160">
        <v>20</v>
      </c>
      <c r="L164" s="237">
        <v>0</v>
      </c>
      <c r="M164" s="236"/>
      <c r="N164" s="238">
        <f t="shared" si="15"/>
        <v>0</v>
      </c>
      <c r="O164" s="236"/>
      <c r="P164" s="236"/>
      <c r="Q164" s="236"/>
      <c r="R164" s="32"/>
      <c r="T164" s="161" t="s">
        <v>21</v>
      </c>
      <c r="U164" s="39" t="s">
        <v>49</v>
      </c>
      <c r="V164" s="31"/>
      <c r="W164" s="162">
        <f t="shared" si="16"/>
        <v>0</v>
      </c>
      <c r="X164" s="162">
        <v>0</v>
      </c>
      <c r="Y164" s="162">
        <f t="shared" si="17"/>
        <v>0</v>
      </c>
      <c r="Z164" s="162">
        <v>0</v>
      </c>
      <c r="AA164" s="163">
        <f t="shared" si="18"/>
        <v>0</v>
      </c>
      <c r="AR164" s="13" t="s">
        <v>225</v>
      </c>
      <c r="AT164" s="13" t="s">
        <v>147</v>
      </c>
      <c r="AU164" s="13" t="s">
        <v>101</v>
      </c>
      <c r="AY164" s="13" t="s">
        <v>146</v>
      </c>
      <c r="BE164" s="101">
        <f t="shared" si="19"/>
        <v>0</v>
      </c>
      <c r="BF164" s="101">
        <f t="shared" si="20"/>
        <v>0</v>
      </c>
      <c r="BG164" s="101">
        <f t="shared" si="21"/>
        <v>0</v>
      </c>
      <c r="BH164" s="101">
        <f t="shared" si="22"/>
        <v>0</v>
      </c>
      <c r="BI164" s="101">
        <f t="shared" si="23"/>
        <v>0</v>
      </c>
      <c r="BJ164" s="13" t="s">
        <v>23</v>
      </c>
      <c r="BK164" s="101">
        <f t="shared" si="24"/>
        <v>0</v>
      </c>
      <c r="BL164" s="13" t="s">
        <v>225</v>
      </c>
      <c r="BM164" s="13" t="s">
        <v>271</v>
      </c>
    </row>
    <row r="165" spans="2:65" s="9" customFormat="1" ht="37.35" customHeight="1" x14ac:dyDescent="0.35">
      <c r="B165" s="146"/>
      <c r="C165" s="147"/>
      <c r="D165" s="148" t="s">
        <v>118</v>
      </c>
      <c r="E165" s="148"/>
      <c r="F165" s="148"/>
      <c r="G165" s="148"/>
      <c r="H165" s="148"/>
      <c r="I165" s="148"/>
      <c r="J165" s="148"/>
      <c r="K165" s="148"/>
      <c r="L165" s="148"/>
      <c r="M165" s="148"/>
      <c r="N165" s="251">
        <f>BK165</f>
        <v>0</v>
      </c>
      <c r="O165" s="252"/>
      <c r="P165" s="252"/>
      <c r="Q165" s="252"/>
      <c r="R165" s="149"/>
      <c r="T165" s="150"/>
      <c r="U165" s="147"/>
      <c r="V165" s="147"/>
      <c r="W165" s="151">
        <f>W166+W169+W172</f>
        <v>0</v>
      </c>
      <c r="X165" s="147"/>
      <c r="Y165" s="151">
        <f>Y166+Y169+Y172</f>
        <v>0</v>
      </c>
      <c r="Z165" s="147"/>
      <c r="AA165" s="152">
        <f>AA166+AA169+AA172</f>
        <v>0</v>
      </c>
      <c r="AR165" s="153" t="s">
        <v>164</v>
      </c>
      <c r="AT165" s="154" t="s">
        <v>83</v>
      </c>
      <c r="AU165" s="154" t="s">
        <v>84</v>
      </c>
      <c r="AY165" s="153" t="s">
        <v>146</v>
      </c>
      <c r="BK165" s="155">
        <f>BK166+BK169+BK172</f>
        <v>0</v>
      </c>
    </row>
    <row r="166" spans="2:65" s="9" customFormat="1" ht="19.899999999999999" customHeight="1" x14ac:dyDescent="0.3">
      <c r="B166" s="146"/>
      <c r="C166" s="147"/>
      <c r="D166" s="156" t="s">
        <v>119</v>
      </c>
      <c r="E166" s="156"/>
      <c r="F166" s="156"/>
      <c r="G166" s="156"/>
      <c r="H166" s="156"/>
      <c r="I166" s="156"/>
      <c r="J166" s="156"/>
      <c r="K166" s="156"/>
      <c r="L166" s="156"/>
      <c r="M166" s="156"/>
      <c r="N166" s="247">
        <f>BK166</f>
        <v>0</v>
      </c>
      <c r="O166" s="248"/>
      <c r="P166" s="248"/>
      <c r="Q166" s="248"/>
      <c r="R166" s="149"/>
      <c r="T166" s="150"/>
      <c r="U166" s="147"/>
      <c r="V166" s="147"/>
      <c r="W166" s="151">
        <f>SUM(W167:W168)</f>
        <v>0</v>
      </c>
      <c r="X166" s="147"/>
      <c r="Y166" s="151">
        <f>SUM(Y167:Y168)</f>
        <v>0</v>
      </c>
      <c r="Z166" s="147"/>
      <c r="AA166" s="152">
        <f>SUM(AA167:AA168)</f>
        <v>0</v>
      </c>
      <c r="AR166" s="153" t="s">
        <v>164</v>
      </c>
      <c r="AT166" s="154" t="s">
        <v>83</v>
      </c>
      <c r="AU166" s="154" t="s">
        <v>23</v>
      </c>
      <c r="AY166" s="153" t="s">
        <v>146</v>
      </c>
      <c r="BK166" s="155">
        <f>SUM(BK167:BK168)</f>
        <v>0</v>
      </c>
    </row>
    <row r="167" spans="2:65" s="1" customFormat="1" ht="31.5" customHeight="1" x14ac:dyDescent="0.3">
      <c r="B167" s="30"/>
      <c r="C167" s="157" t="s">
        <v>272</v>
      </c>
      <c r="D167" s="157" t="s">
        <v>147</v>
      </c>
      <c r="E167" s="158" t="s">
        <v>273</v>
      </c>
      <c r="F167" s="235" t="s">
        <v>274</v>
      </c>
      <c r="G167" s="236"/>
      <c r="H167" s="236"/>
      <c r="I167" s="236"/>
      <c r="J167" s="159" t="s">
        <v>275</v>
      </c>
      <c r="K167" s="160">
        <v>1</v>
      </c>
      <c r="L167" s="237">
        <v>0</v>
      </c>
      <c r="M167" s="236"/>
      <c r="N167" s="238">
        <f>ROUND(L167*K167,2)</f>
        <v>0</v>
      </c>
      <c r="O167" s="236"/>
      <c r="P167" s="236"/>
      <c r="Q167" s="236"/>
      <c r="R167" s="32"/>
      <c r="T167" s="161" t="s">
        <v>21</v>
      </c>
      <c r="U167" s="39" t="s">
        <v>49</v>
      </c>
      <c r="V167" s="31"/>
      <c r="W167" s="162">
        <f>V167*K167</f>
        <v>0</v>
      </c>
      <c r="X167" s="162">
        <v>0</v>
      </c>
      <c r="Y167" s="162">
        <f>X167*K167</f>
        <v>0</v>
      </c>
      <c r="Z167" s="162">
        <v>0</v>
      </c>
      <c r="AA167" s="163">
        <f>Z167*K167</f>
        <v>0</v>
      </c>
      <c r="AR167" s="13" t="s">
        <v>276</v>
      </c>
      <c r="AT167" s="13" t="s">
        <v>147</v>
      </c>
      <c r="AU167" s="13" t="s">
        <v>101</v>
      </c>
      <c r="AY167" s="13" t="s">
        <v>146</v>
      </c>
      <c r="BE167" s="101">
        <f>IF(U167="základní",N167,0)</f>
        <v>0</v>
      </c>
      <c r="BF167" s="101">
        <f>IF(U167="snížená",N167,0)</f>
        <v>0</v>
      </c>
      <c r="BG167" s="101">
        <f>IF(U167="zákl. přenesená",N167,0)</f>
        <v>0</v>
      </c>
      <c r="BH167" s="101">
        <f>IF(U167="sníž. přenesená",N167,0)</f>
        <v>0</v>
      </c>
      <c r="BI167" s="101">
        <f>IF(U167="nulová",N167,0)</f>
        <v>0</v>
      </c>
      <c r="BJ167" s="13" t="s">
        <v>23</v>
      </c>
      <c r="BK167" s="101">
        <f>ROUND(L167*K167,2)</f>
        <v>0</v>
      </c>
      <c r="BL167" s="13" t="s">
        <v>276</v>
      </c>
      <c r="BM167" s="13" t="s">
        <v>277</v>
      </c>
    </row>
    <row r="168" spans="2:65" s="1" customFormat="1" ht="31.5" customHeight="1" x14ac:dyDescent="0.3">
      <c r="B168" s="30"/>
      <c r="C168" s="157" t="s">
        <v>278</v>
      </c>
      <c r="D168" s="157" t="s">
        <v>147</v>
      </c>
      <c r="E168" s="158" t="s">
        <v>279</v>
      </c>
      <c r="F168" s="235" t="s">
        <v>280</v>
      </c>
      <c r="G168" s="236"/>
      <c r="H168" s="236"/>
      <c r="I168" s="236"/>
      <c r="J168" s="159" t="s">
        <v>275</v>
      </c>
      <c r="K168" s="160">
        <v>1</v>
      </c>
      <c r="L168" s="237">
        <v>0</v>
      </c>
      <c r="M168" s="236"/>
      <c r="N168" s="238">
        <f>ROUND(L168*K168,2)</f>
        <v>0</v>
      </c>
      <c r="O168" s="236"/>
      <c r="P168" s="236"/>
      <c r="Q168" s="236"/>
      <c r="R168" s="32"/>
      <c r="T168" s="161" t="s">
        <v>21</v>
      </c>
      <c r="U168" s="39" t="s">
        <v>49</v>
      </c>
      <c r="V168" s="31"/>
      <c r="W168" s="162">
        <f>V168*K168</f>
        <v>0</v>
      </c>
      <c r="X168" s="162">
        <v>0</v>
      </c>
      <c r="Y168" s="162">
        <f>X168*K168</f>
        <v>0</v>
      </c>
      <c r="Z168" s="162">
        <v>0</v>
      </c>
      <c r="AA168" s="163">
        <f>Z168*K168</f>
        <v>0</v>
      </c>
      <c r="AR168" s="13" t="s">
        <v>276</v>
      </c>
      <c r="AT168" s="13" t="s">
        <v>147</v>
      </c>
      <c r="AU168" s="13" t="s">
        <v>101</v>
      </c>
      <c r="AY168" s="13" t="s">
        <v>146</v>
      </c>
      <c r="BE168" s="101">
        <f>IF(U168="základní",N168,0)</f>
        <v>0</v>
      </c>
      <c r="BF168" s="101">
        <f>IF(U168="snížená",N168,0)</f>
        <v>0</v>
      </c>
      <c r="BG168" s="101">
        <f>IF(U168="zákl. přenesená",N168,0)</f>
        <v>0</v>
      </c>
      <c r="BH168" s="101">
        <f>IF(U168="sníž. přenesená",N168,0)</f>
        <v>0</v>
      </c>
      <c r="BI168" s="101">
        <f>IF(U168="nulová",N168,0)</f>
        <v>0</v>
      </c>
      <c r="BJ168" s="13" t="s">
        <v>23</v>
      </c>
      <c r="BK168" s="101">
        <f>ROUND(L168*K168,2)</f>
        <v>0</v>
      </c>
      <c r="BL168" s="13" t="s">
        <v>276</v>
      </c>
      <c r="BM168" s="13" t="s">
        <v>281</v>
      </c>
    </row>
    <row r="169" spans="2:65" s="9" customFormat="1" ht="29.85" customHeight="1" x14ac:dyDescent="0.3">
      <c r="B169" s="146"/>
      <c r="C169" s="147"/>
      <c r="D169" s="156" t="s">
        <v>120</v>
      </c>
      <c r="E169" s="156"/>
      <c r="F169" s="156"/>
      <c r="G169" s="156"/>
      <c r="H169" s="156"/>
      <c r="I169" s="156"/>
      <c r="J169" s="156"/>
      <c r="K169" s="156"/>
      <c r="L169" s="156"/>
      <c r="M169" s="156"/>
      <c r="N169" s="249">
        <f>BK169</f>
        <v>0</v>
      </c>
      <c r="O169" s="250"/>
      <c r="P169" s="250"/>
      <c r="Q169" s="250"/>
      <c r="R169" s="149"/>
      <c r="T169" s="150"/>
      <c r="U169" s="147"/>
      <c r="V169" s="147"/>
      <c r="W169" s="151">
        <f>SUM(W170:W171)</f>
        <v>0</v>
      </c>
      <c r="X169" s="147"/>
      <c r="Y169" s="151">
        <f>SUM(Y170:Y171)</f>
        <v>0</v>
      </c>
      <c r="Z169" s="147"/>
      <c r="AA169" s="152">
        <f>SUM(AA170:AA171)</f>
        <v>0</v>
      </c>
      <c r="AR169" s="153" t="s">
        <v>164</v>
      </c>
      <c r="AT169" s="154" t="s">
        <v>83</v>
      </c>
      <c r="AU169" s="154" t="s">
        <v>23</v>
      </c>
      <c r="AY169" s="153" t="s">
        <v>146</v>
      </c>
      <c r="BK169" s="155">
        <f>SUM(BK170:BK171)</f>
        <v>0</v>
      </c>
    </row>
    <row r="170" spans="2:65" s="1" customFormat="1" ht="31.5" customHeight="1" x14ac:dyDescent="0.3">
      <c r="B170" s="30"/>
      <c r="C170" s="157" t="s">
        <v>282</v>
      </c>
      <c r="D170" s="157" t="s">
        <v>147</v>
      </c>
      <c r="E170" s="158" t="s">
        <v>283</v>
      </c>
      <c r="F170" s="235" t="s">
        <v>284</v>
      </c>
      <c r="G170" s="236"/>
      <c r="H170" s="236"/>
      <c r="I170" s="236"/>
      <c r="J170" s="159" t="s">
        <v>275</v>
      </c>
      <c r="K170" s="160">
        <v>1</v>
      </c>
      <c r="L170" s="237">
        <v>0</v>
      </c>
      <c r="M170" s="236"/>
      <c r="N170" s="238">
        <f>ROUND(L170*K170,2)</f>
        <v>0</v>
      </c>
      <c r="O170" s="236"/>
      <c r="P170" s="236"/>
      <c r="Q170" s="236"/>
      <c r="R170" s="32"/>
      <c r="T170" s="161" t="s">
        <v>21</v>
      </c>
      <c r="U170" s="39" t="s">
        <v>49</v>
      </c>
      <c r="V170" s="31"/>
      <c r="W170" s="162">
        <f>V170*K170</f>
        <v>0</v>
      </c>
      <c r="X170" s="162">
        <v>0</v>
      </c>
      <c r="Y170" s="162">
        <f>X170*K170</f>
        <v>0</v>
      </c>
      <c r="Z170" s="162">
        <v>0</v>
      </c>
      <c r="AA170" s="163">
        <f>Z170*K170</f>
        <v>0</v>
      </c>
      <c r="AR170" s="13" t="s">
        <v>276</v>
      </c>
      <c r="AT170" s="13" t="s">
        <v>147</v>
      </c>
      <c r="AU170" s="13" t="s">
        <v>101</v>
      </c>
      <c r="AY170" s="13" t="s">
        <v>146</v>
      </c>
      <c r="BE170" s="101">
        <f>IF(U170="základní",N170,0)</f>
        <v>0</v>
      </c>
      <c r="BF170" s="101">
        <f>IF(U170="snížená",N170,0)</f>
        <v>0</v>
      </c>
      <c r="BG170" s="101">
        <f>IF(U170="zákl. přenesená",N170,0)</f>
        <v>0</v>
      </c>
      <c r="BH170" s="101">
        <f>IF(U170="sníž. přenesená",N170,0)</f>
        <v>0</v>
      </c>
      <c r="BI170" s="101">
        <f>IF(U170="nulová",N170,0)</f>
        <v>0</v>
      </c>
      <c r="BJ170" s="13" t="s">
        <v>23</v>
      </c>
      <c r="BK170" s="101">
        <f>ROUND(L170*K170,2)</f>
        <v>0</v>
      </c>
      <c r="BL170" s="13" t="s">
        <v>276</v>
      </c>
      <c r="BM170" s="13" t="s">
        <v>285</v>
      </c>
    </row>
    <row r="171" spans="2:65" s="1" customFormat="1" ht="31.5" customHeight="1" x14ac:dyDescent="0.3">
      <c r="B171" s="30"/>
      <c r="C171" s="157" t="s">
        <v>286</v>
      </c>
      <c r="D171" s="157" t="s">
        <v>147</v>
      </c>
      <c r="E171" s="158" t="s">
        <v>287</v>
      </c>
      <c r="F171" s="235" t="s">
        <v>288</v>
      </c>
      <c r="G171" s="236"/>
      <c r="H171" s="236"/>
      <c r="I171" s="236"/>
      <c r="J171" s="159" t="s">
        <v>275</v>
      </c>
      <c r="K171" s="160">
        <v>1</v>
      </c>
      <c r="L171" s="237">
        <v>0</v>
      </c>
      <c r="M171" s="236"/>
      <c r="N171" s="238">
        <f>ROUND(L171*K171,2)</f>
        <v>0</v>
      </c>
      <c r="O171" s="236"/>
      <c r="P171" s="236"/>
      <c r="Q171" s="236"/>
      <c r="R171" s="32"/>
      <c r="T171" s="161" t="s">
        <v>21</v>
      </c>
      <c r="U171" s="39" t="s">
        <v>49</v>
      </c>
      <c r="V171" s="31"/>
      <c r="W171" s="162">
        <f>V171*K171</f>
        <v>0</v>
      </c>
      <c r="X171" s="162">
        <v>0</v>
      </c>
      <c r="Y171" s="162">
        <f>X171*K171</f>
        <v>0</v>
      </c>
      <c r="Z171" s="162">
        <v>0</v>
      </c>
      <c r="AA171" s="163">
        <f>Z171*K171</f>
        <v>0</v>
      </c>
      <c r="AR171" s="13" t="s">
        <v>276</v>
      </c>
      <c r="AT171" s="13" t="s">
        <v>147</v>
      </c>
      <c r="AU171" s="13" t="s">
        <v>101</v>
      </c>
      <c r="AY171" s="13" t="s">
        <v>146</v>
      </c>
      <c r="BE171" s="101">
        <f>IF(U171="základní",N171,0)</f>
        <v>0</v>
      </c>
      <c r="BF171" s="101">
        <f>IF(U171="snížená",N171,0)</f>
        <v>0</v>
      </c>
      <c r="BG171" s="101">
        <f>IF(U171="zákl. přenesená",N171,0)</f>
        <v>0</v>
      </c>
      <c r="BH171" s="101">
        <f>IF(U171="sníž. přenesená",N171,0)</f>
        <v>0</v>
      </c>
      <c r="BI171" s="101">
        <f>IF(U171="nulová",N171,0)</f>
        <v>0</v>
      </c>
      <c r="BJ171" s="13" t="s">
        <v>23</v>
      </c>
      <c r="BK171" s="101">
        <f>ROUND(L171*K171,2)</f>
        <v>0</v>
      </c>
      <c r="BL171" s="13" t="s">
        <v>276</v>
      </c>
      <c r="BM171" s="13" t="s">
        <v>289</v>
      </c>
    </row>
    <row r="172" spans="2:65" s="9" customFormat="1" ht="29.85" customHeight="1" x14ac:dyDescent="0.3">
      <c r="B172" s="146"/>
      <c r="C172" s="147"/>
      <c r="D172" s="156" t="s">
        <v>121</v>
      </c>
      <c r="E172" s="156"/>
      <c r="F172" s="156"/>
      <c r="G172" s="156"/>
      <c r="H172" s="156"/>
      <c r="I172" s="156"/>
      <c r="J172" s="156"/>
      <c r="K172" s="156"/>
      <c r="L172" s="156"/>
      <c r="M172" s="156"/>
      <c r="N172" s="249">
        <f>BK172</f>
        <v>0</v>
      </c>
      <c r="O172" s="250"/>
      <c r="P172" s="250"/>
      <c r="Q172" s="250"/>
      <c r="R172" s="149"/>
      <c r="T172" s="150"/>
      <c r="U172" s="147"/>
      <c r="V172" s="147"/>
      <c r="W172" s="151">
        <f>W173</f>
        <v>0</v>
      </c>
      <c r="X172" s="147"/>
      <c r="Y172" s="151">
        <f>Y173</f>
        <v>0</v>
      </c>
      <c r="Z172" s="147"/>
      <c r="AA172" s="152">
        <f>AA173</f>
        <v>0</v>
      </c>
      <c r="AR172" s="153" t="s">
        <v>164</v>
      </c>
      <c r="AT172" s="154" t="s">
        <v>83</v>
      </c>
      <c r="AU172" s="154" t="s">
        <v>23</v>
      </c>
      <c r="AY172" s="153" t="s">
        <v>146</v>
      </c>
      <c r="BK172" s="155">
        <f>BK173</f>
        <v>0</v>
      </c>
    </row>
    <row r="173" spans="2:65" s="1" customFormat="1" ht="22.5" customHeight="1" x14ac:dyDescent="0.3">
      <c r="B173" s="30"/>
      <c r="C173" s="157" t="s">
        <v>290</v>
      </c>
      <c r="D173" s="157" t="s">
        <v>147</v>
      </c>
      <c r="E173" s="158" t="s">
        <v>291</v>
      </c>
      <c r="F173" s="235" t="s">
        <v>292</v>
      </c>
      <c r="G173" s="236"/>
      <c r="H173" s="236"/>
      <c r="I173" s="236"/>
      <c r="J173" s="159" t="s">
        <v>204</v>
      </c>
      <c r="K173" s="160">
        <v>1</v>
      </c>
      <c r="L173" s="237">
        <v>0</v>
      </c>
      <c r="M173" s="236"/>
      <c r="N173" s="238">
        <f>ROUND(L173*K173,2)</f>
        <v>0</v>
      </c>
      <c r="O173" s="236"/>
      <c r="P173" s="236"/>
      <c r="Q173" s="236"/>
      <c r="R173" s="32"/>
      <c r="T173" s="161" t="s">
        <v>21</v>
      </c>
      <c r="U173" s="39" t="s">
        <v>49</v>
      </c>
      <c r="V173" s="31"/>
      <c r="W173" s="162">
        <f>V173*K173</f>
        <v>0</v>
      </c>
      <c r="X173" s="162">
        <v>0</v>
      </c>
      <c r="Y173" s="162">
        <f>X173*K173</f>
        <v>0</v>
      </c>
      <c r="Z173" s="162">
        <v>0</v>
      </c>
      <c r="AA173" s="163">
        <f>Z173*K173</f>
        <v>0</v>
      </c>
      <c r="AR173" s="13" t="s">
        <v>276</v>
      </c>
      <c r="AT173" s="13" t="s">
        <v>147</v>
      </c>
      <c r="AU173" s="13" t="s">
        <v>101</v>
      </c>
      <c r="AY173" s="13" t="s">
        <v>146</v>
      </c>
      <c r="BE173" s="101">
        <f>IF(U173="základní",N173,0)</f>
        <v>0</v>
      </c>
      <c r="BF173" s="101">
        <f>IF(U173="snížená",N173,0)</f>
        <v>0</v>
      </c>
      <c r="BG173" s="101">
        <f>IF(U173="zákl. přenesená",N173,0)</f>
        <v>0</v>
      </c>
      <c r="BH173" s="101">
        <f>IF(U173="sníž. přenesená",N173,0)</f>
        <v>0</v>
      </c>
      <c r="BI173" s="101">
        <f>IF(U173="nulová",N173,0)</f>
        <v>0</v>
      </c>
      <c r="BJ173" s="13" t="s">
        <v>23</v>
      </c>
      <c r="BK173" s="101">
        <f>ROUND(L173*K173,2)</f>
        <v>0</v>
      </c>
      <c r="BL173" s="13" t="s">
        <v>276</v>
      </c>
      <c r="BM173" s="13" t="s">
        <v>293</v>
      </c>
    </row>
    <row r="174" spans="2:65" s="1" customFormat="1" ht="49.9" customHeight="1" x14ac:dyDescent="0.35">
      <c r="B174" s="30"/>
      <c r="C174" s="31"/>
      <c r="D174" s="148" t="s">
        <v>294</v>
      </c>
      <c r="E174" s="31"/>
      <c r="F174" s="31"/>
      <c r="G174" s="31"/>
      <c r="H174" s="31"/>
      <c r="I174" s="31"/>
      <c r="J174" s="31"/>
      <c r="K174" s="31"/>
      <c r="L174" s="31"/>
      <c r="M174" s="31"/>
      <c r="N174" s="253">
        <f t="shared" ref="N174:N179" si="25">BK174</f>
        <v>0</v>
      </c>
      <c r="O174" s="254"/>
      <c r="P174" s="254"/>
      <c r="Q174" s="254"/>
      <c r="R174" s="32"/>
      <c r="T174" s="73"/>
      <c r="U174" s="31"/>
      <c r="V174" s="31"/>
      <c r="W174" s="31"/>
      <c r="X174" s="31"/>
      <c r="Y174" s="31"/>
      <c r="Z174" s="31"/>
      <c r="AA174" s="74"/>
      <c r="AT174" s="13" t="s">
        <v>83</v>
      </c>
      <c r="AU174" s="13" t="s">
        <v>84</v>
      </c>
      <c r="AY174" s="13" t="s">
        <v>295</v>
      </c>
      <c r="BK174" s="101">
        <f>SUM(BK175:BK179)</f>
        <v>0</v>
      </c>
    </row>
    <row r="175" spans="2:65" s="1" customFormat="1" ht="22.35" customHeight="1" x14ac:dyDescent="0.3">
      <c r="B175" s="30"/>
      <c r="C175" s="168" t="s">
        <v>21</v>
      </c>
      <c r="D175" s="168" t="s">
        <v>147</v>
      </c>
      <c r="E175" s="169" t="s">
        <v>21</v>
      </c>
      <c r="F175" s="243" t="s">
        <v>21</v>
      </c>
      <c r="G175" s="244"/>
      <c r="H175" s="244"/>
      <c r="I175" s="244"/>
      <c r="J175" s="170" t="s">
        <v>21</v>
      </c>
      <c r="K175" s="171"/>
      <c r="L175" s="237"/>
      <c r="M175" s="236"/>
      <c r="N175" s="238">
        <f t="shared" si="25"/>
        <v>0</v>
      </c>
      <c r="O175" s="236"/>
      <c r="P175" s="236"/>
      <c r="Q175" s="236"/>
      <c r="R175" s="32"/>
      <c r="T175" s="161" t="s">
        <v>21</v>
      </c>
      <c r="U175" s="172" t="s">
        <v>49</v>
      </c>
      <c r="V175" s="31"/>
      <c r="W175" s="31"/>
      <c r="X175" s="31"/>
      <c r="Y175" s="31"/>
      <c r="Z175" s="31"/>
      <c r="AA175" s="74"/>
      <c r="AT175" s="13" t="s">
        <v>295</v>
      </c>
      <c r="AU175" s="13" t="s">
        <v>23</v>
      </c>
      <c r="AY175" s="13" t="s">
        <v>295</v>
      </c>
      <c r="BE175" s="101">
        <f>IF(U175="základní",N175,0)</f>
        <v>0</v>
      </c>
      <c r="BF175" s="101">
        <f>IF(U175="snížená",N175,0)</f>
        <v>0</v>
      </c>
      <c r="BG175" s="101">
        <f>IF(U175="zákl. přenesená",N175,0)</f>
        <v>0</v>
      </c>
      <c r="BH175" s="101">
        <f>IF(U175="sníž. přenesená",N175,0)</f>
        <v>0</v>
      </c>
      <c r="BI175" s="101">
        <f>IF(U175="nulová",N175,0)</f>
        <v>0</v>
      </c>
      <c r="BJ175" s="13" t="s">
        <v>23</v>
      </c>
      <c r="BK175" s="101">
        <f>L175*K175</f>
        <v>0</v>
      </c>
    </row>
    <row r="176" spans="2:65" s="1" customFormat="1" ht="22.35" customHeight="1" x14ac:dyDescent="0.3">
      <c r="B176" s="30"/>
      <c r="C176" s="168" t="s">
        <v>21</v>
      </c>
      <c r="D176" s="168" t="s">
        <v>147</v>
      </c>
      <c r="E176" s="169" t="s">
        <v>21</v>
      </c>
      <c r="F176" s="243" t="s">
        <v>21</v>
      </c>
      <c r="G176" s="244"/>
      <c r="H176" s="244"/>
      <c r="I176" s="244"/>
      <c r="J176" s="170" t="s">
        <v>21</v>
      </c>
      <c r="K176" s="171"/>
      <c r="L176" s="237"/>
      <c r="M176" s="236"/>
      <c r="N176" s="238">
        <f t="shared" si="25"/>
        <v>0</v>
      </c>
      <c r="O176" s="236"/>
      <c r="P176" s="236"/>
      <c r="Q176" s="236"/>
      <c r="R176" s="32"/>
      <c r="T176" s="161" t="s">
        <v>21</v>
      </c>
      <c r="U176" s="172" t="s">
        <v>49</v>
      </c>
      <c r="V176" s="31"/>
      <c r="W176" s="31"/>
      <c r="X176" s="31"/>
      <c r="Y176" s="31"/>
      <c r="Z176" s="31"/>
      <c r="AA176" s="74"/>
      <c r="AT176" s="13" t="s">
        <v>295</v>
      </c>
      <c r="AU176" s="13" t="s">
        <v>23</v>
      </c>
      <c r="AY176" s="13" t="s">
        <v>295</v>
      </c>
      <c r="BE176" s="101">
        <f>IF(U176="základní",N176,0)</f>
        <v>0</v>
      </c>
      <c r="BF176" s="101">
        <f>IF(U176="snížená",N176,0)</f>
        <v>0</v>
      </c>
      <c r="BG176" s="101">
        <f>IF(U176="zákl. přenesená",N176,0)</f>
        <v>0</v>
      </c>
      <c r="BH176" s="101">
        <f>IF(U176="sníž. přenesená",N176,0)</f>
        <v>0</v>
      </c>
      <c r="BI176" s="101">
        <f>IF(U176="nulová",N176,0)</f>
        <v>0</v>
      </c>
      <c r="BJ176" s="13" t="s">
        <v>23</v>
      </c>
      <c r="BK176" s="101">
        <f>L176*K176</f>
        <v>0</v>
      </c>
    </row>
    <row r="177" spans="2:63" s="1" customFormat="1" ht="22.35" customHeight="1" x14ac:dyDescent="0.3">
      <c r="B177" s="30"/>
      <c r="C177" s="168" t="s">
        <v>21</v>
      </c>
      <c r="D177" s="168" t="s">
        <v>147</v>
      </c>
      <c r="E177" s="169" t="s">
        <v>21</v>
      </c>
      <c r="F177" s="243" t="s">
        <v>21</v>
      </c>
      <c r="G177" s="244"/>
      <c r="H177" s="244"/>
      <c r="I177" s="244"/>
      <c r="J177" s="170" t="s">
        <v>21</v>
      </c>
      <c r="K177" s="171"/>
      <c r="L177" s="237"/>
      <c r="M177" s="236"/>
      <c r="N177" s="238">
        <f t="shared" si="25"/>
        <v>0</v>
      </c>
      <c r="O177" s="236"/>
      <c r="P177" s="236"/>
      <c r="Q177" s="236"/>
      <c r="R177" s="32"/>
      <c r="T177" s="161" t="s">
        <v>21</v>
      </c>
      <c r="U177" s="172" t="s">
        <v>49</v>
      </c>
      <c r="V177" s="31"/>
      <c r="W177" s="31"/>
      <c r="X177" s="31"/>
      <c r="Y177" s="31"/>
      <c r="Z177" s="31"/>
      <c r="AA177" s="74"/>
      <c r="AT177" s="13" t="s">
        <v>295</v>
      </c>
      <c r="AU177" s="13" t="s">
        <v>23</v>
      </c>
      <c r="AY177" s="13" t="s">
        <v>295</v>
      </c>
      <c r="BE177" s="101">
        <f>IF(U177="základní",N177,0)</f>
        <v>0</v>
      </c>
      <c r="BF177" s="101">
        <f>IF(U177="snížená",N177,0)</f>
        <v>0</v>
      </c>
      <c r="BG177" s="101">
        <f>IF(U177="zákl. přenesená",N177,0)</f>
        <v>0</v>
      </c>
      <c r="BH177" s="101">
        <f>IF(U177="sníž. přenesená",N177,0)</f>
        <v>0</v>
      </c>
      <c r="BI177" s="101">
        <f>IF(U177="nulová",N177,0)</f>
        <v>0</v>
      </c>
      <c r="BJ177" s="13" t="s">
        <v>23</v>
      </c>
      <c r="BK177" s="101">
        <f>L177*K177</f>
        <v>0</v>
      </c>
    </row>
    <row r="178" spans="2:63" s="1" customFormat="1" ht="22.35" customHeight="1" x14ac:dyDescent="0.3">
      <c r="B178" s="30"/>
      <c r="C178" s="168" t="s">
        <v>21</v>
      </c>
      <c r="D178" s="168" t="s">
        <v>147</v>
      </c>
      <c r="E178" s="169" t="s">
        <v>21</v>
      </c>
      <c r="F178" s="243" t="s">
        <v>21</v>
      </c>
      <c r="G178" s="244"/>
      <c r="H178" s="244"/>
      <c r="I178" s="244"/>
      <c r="J178" s="170" t="s">
        <v>21</v>
      </c>
      <c r="K178" s="171"/>
      <c r="L178" s="237"/>
      <c r="M178" s="236"/>
      <c r="N178" s="238">
        <f t="shared" si="25"/>
        <v>0</v>
      </c>
      <c r="O178" s="236"/>
      <c r="P178" s="236"/>
      <c r="Q178" s="236"/>
      <c r="R178" s="32"/>
      <c r="T178" s="161" t="s">
        <v>21</v>
      </c>
      <c r="U178" s="172" t="s">
        <v>49</v>
      </c>
      <c r="V178" s="31"/>
      <c r="W178" s="31"/>
      <c r="X178" s="31"/>
      <c r="Y178" s="31"/>
      <c r="Z178" s="31"/>
      <c r="AA178" s="74"/>
      <c r="AT178" s="13" t="s">
        <v>295</v>
      </c>
      <c r="AU178" s="13" t="s">
        <v>23</v>
      </c>
      <c r="AY178" s="13" t="s">
        <v>295</v>
      </c>
      <c r="BE178" s="101">
        <f>IF(U178="základní",N178,0)</f>
        <v>0</v>
      </c>
      <c r="BF178" s="101">
        <f>IF(U178="snížená",N178,0)</f>
        <v>0</v>
      </c>
      <c r="BG178" s="101">
        <f>IF(U178="zákl. přenesená",N178,0)</f>
        <v>0</v>
      </c>
      <c r="BH178" s="101">
        <f>IF(U178="sníž. přenesená",N178,0)</f>
        <v>0</v>
      </c>
      <c r="BI178" s="101">
        <f>IF(U178="nulová",N178,0)</f>
        <v>0</v>
      </c>
      <c r="BJ178" s="13" t="s">
        <v>23</v>
      </c>
      <c r="BK178" s="101">
        <f>L178*K178</f>
        <v>0</v>
      </c>
    </row>
    <row r="179" spans="2:63" s="1" customFormat="1" ht="22.35" customHeight="1" x14ac:dyDescent="0.3">
      <c r="B179" s="30"/>
      <c r="C179" s="168" t="s">
        <v>21</v>
      </c>
      <c r="D179" s="168" t="s">
        <v>147</v>
      </c>
      <c r="E179" s="169" t="s">
        <v>21</v>
      </c>
      <c r="F179" s="243" t="s">
        <v>21</v>
      </c>
      <c r="G179" s="244"/>
      <c r="H179" s="244"/>
      <c r="I179" s="244"/>
      <c r="J179" s="170" t="s">
        <v>21</v>
      </c>
      <c r="K179" s="171"/>
      <c r="L179" s="237"/>
      <c r="M179" s="236"/>
      <c r="N179" s="238">
        <f t="shared" si="25"/>
        <v>0</v>
      </c>
      <c r="O179" s="236"/>
      <c r="P179" s="236"/>
      <c r="Q179" s="236"/>
      <c r="R179" s="32"/>
      <c r="T179" s="161" t="s">
        <v>21</v>
      </c>
      <c r="U179" s="172" t="s">
        <v>49</v>
      </c>
      <c r="V179" s="51"/>
      <c r="W179" s="51"/>
      <c r="X179" s="51"/>
      <c r="Y179" s="51"/>
      <c r="Z179" s="51"/>
      <c r="AA179" s="53"/>
      <c r="AT179" s="13" t="s">
        <v>295</v>
      </c>
      <c r="AU179" s="13" t="s">
        <v>23</v>
      </c>
      <c r="AY179" s="13" t="s">
        <v>295</v>
      </c>
      <c r="BE179" s="101">
        <f>IF(U179="základní",N179,0)</f>
        <v>0</v>
      </c>
      <c r="BF179" s="101">
        <f>IF(U179="snížená",N179,0)</f>
        <v>0</v>
      </c>
      <c r="BG179" s="101">
        <f>IF(U179="zákl. přenesená",N179,0)</f>
        <v>0</v>
      </c>
      <c r="BH179" s="101">
        <f>IF(U179="sníž. přenesená",N179,0)</f>
        <v>0</v>
      </c>
      <c r="BI179" s="101">
        <f>IF(U179="nulová",N179,0)</f>
        <v>0</v>
      </c>
      <c r="BJ179" s="13" t="s">
        <v>23</v>
      </c>
      <c r="BK179" s="101">
        <f>L179*K179</f>
        <v>0</v>
      </c>
    </row>
    <row r="180" spans="2:63" s="1" customFormat="1" ht="6.95" customHeight="1" x14ac:dyDescent="0.3"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6"/>
    </row>
  </sheetData>
  <sheetProtection password="CC35" sheet="1" objects="1" scenarios="1" formatColumns="0" formatRows="0" sort="0" autoFilter="0"/>
  <mergeCells count="207">
    <mergeCell ref="H1:K1"/>
    <mergeCell ref="S2:AC2"/>
    <mergeCell ref="N140:Q140"/>
    <mergeCell ref="N142:Q142"/>
    <mergeCell ref="N148:Q148"/>
    <mergeCell ref="N151:Q151"/>
    <mergeCell ref="N152:Q152"/>
    <mergeCell ref="N165:Q165"/>
    <mergeCell ref="N166:Q166"/>
    <mergeCell ref="N169:Q169"/>
    <mergeCell ref="N172:Q17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N174:Q174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63:I163"/>
    <mergeCell ref="L163:M163"/>
    <mergeCell ref="N163:Q163"/>
    <mergeCell ref="F164:I164"/>
    <mergeCell ref="L164:M164"/>
    <mergeCell ref="N164:Q164"/>
    <mergeCell ref="F167:I167"/>
    <mergeCell ref="L167:M167"/>
    <mergeCell ref="N167:Q167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9:I149"/>
    <mergeCell ref="L149:M149"/>
    <mergeCell ref="N149:Q149"/>
    <mergeCell ref="F150:I150"/>
    <mergeCell ref="L150:M150"/>
    <mergeCell ref="N150:Q150"/>
    <mergeCell ref="F153:I153"/>
    <mergeCell ref="L153:M153"/>
    <mergeCell ref="N153:Q153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N127:Q127"/>
    <mergeCell ref="N128:Q128"/>
    <mergeCell ref="N129:Q129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75:D180">
      <formula1>"K,M"</formula1>
    </dataValidation>
    <dataValidation type="list" allowBlank="1" showInputMessage="1" showErrorMessage="1" error="Povoleny jsou hodnoty základní, snížená, zákl. přenesená, sníž. přenesená, nulová." sqref="U175:U180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STL přípojka plynu - Nová...</vt:lpstr>
      <vt:lpstr>'Rekapitulace stavby'!Názvy_tisku</vt:lpstr>
      <vt:lpstr>'STL přípojka plynu - Nová...'!Názvy_tisku</vt:lpstr>
      <vt:lpstr>'Rekapitulace stavby'!Oblast_tisku</vt:lpstr>
      <vt:lpstr>'STL přípojka plynu - Nová...'!Oblast_tisku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sosolik</dc:creator>
  <cp:lastModifiedBy>sosolik</cp:lastModifiedBy>
  <dcterms:created xsi:type="dcterms:W3CDTF">2018-05-07T08:38:28Z</dcterms:created>
  <dcterms:modified xsi:type="dcterms:W3CDTF">2018-05-07T08:38:33Z</dcterms:modified>
</cp:coreProperties>
</file>